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5\2025. évi zárszámadás\"/>
    </mc:Choice>
  </mc:AlternateContent>
  <xr:revisionPtr revIDLastSave="0" documentId="13_ncr:1_{17288172-677F-4FD7-BB8C-91AB01FBCCA4}" xr6:coauthVersionLast="47" xr6:coauthVersionMax="47" xr10:uidLastSave="{00000000-0000-0000-0000-000000000000}"/>
  <bookViews>
    <workbookView xWindow="-120" yWindow="-120" windowWidth="20730" windowHeight="11160" tabRatio="199" xr2:uid="{00000000-000D-0000-FFFF-FFFF00000000}"/>
  </bookViews>
  <sheets>
    <sheet name="Munka1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xlnm.Print_Area" localSheetId="0">Munka1!$A$1:$Q$65</definedName>
  </definedNames>
  <calcPr calcId="181029"/>
</workbook>
</file>

<file path=xl/calcChain.xml><?xml version="1.0" encoding="utf-8"?>
<calcChain xmlns="http://schemas.openxmlformats.org/spreadsheetml/2006/main">
  <c r="L59" i="2" l="1"/>
  <c r="L60" i="2" s="1"/>
  <c r="L65" i="2" s="1"/>
  <c r="L46" i="2"/>
  <c r="D61" i="2" s="1"/>
  <c r="L31" i="2"/>
  <c r="L32" i="2"/>
  <c r="D35" i="2" s="1"/>
  <c r="Q22" i="2"/>
  <c r="L18" i="2"/>
  <c r="D65" i="2"/>
  <c r="D59" i="2"/>
  <c r="D60" i="2" s="1"/>
  <c r="D46" i="2"/>
  <c r="D34" i="2"/>
  <c r="D33" i="2"/>
  <c r="D32" i="2"/>
  <c r="D31" i="2"/>
  <c r="D19" i="2"/>
  <c r="D18" i="2"/>
  <c r="D63" i="2" l="1"/>
  <c r="D62" i="2"/>
  <c r="P43" i="2" l="1"/>
  <c r="P42" i="2"/>
  <c r="P41" i="2"/>
  <c r="P23" i="2" l="1"/>
  <c r="P24" i="2"/>
  <c r="P14" i="2" l="1"/>
  <c r="P13" i="2"/>
  <c r="P15" i="2" l="1"/>
  <c r="P17" i="2"/>
  <c r="P16" i="2" l="1"/>
  <c r="H29" i="2" l="1"/>
  <c r="H22" i="2"/>
  <c r="H20" i="2"/>
  <c r="H48" i="2"/>
  <c r="H42" i="2" l="1"/>
  <c r="H41" i="2"/>
  <c r="H16" i="2"/>
  <c r="H13" i="2"/>
  <c r="G44" i="2"/>
  <c r="G43" i="2"/>
  <c r="G45" i="2"/>
  <c r="G17" i="2"/>
  <c r="O41" i="2" l="1"/>
  <c r="O42" i="2"/>
  <c r="O43" i="2"/>
  <c r="O23" i="2" l="1"/>
  <c r="O13" i="2" l="1"/>
  <c r="O17" i="2"/>
  <c r="O16" i="2"/>
  <c r="O14" i="2"/>
  <c r="O24" i="2" l="1"/>
  <c r="G20" i="2"/>
  <c r="G42" i="2"/>
  <c r="G14" i="2"/>
  <c r="G41" i="2" l="1"/>
  <c r="G16" i="2"/>
  <c r="G15" i="2"/>
  <c r="G13" i="2"/>
  <c r="G22" i="2" l="1"/>
  <c r="G48" i="2"/>
  <c r="G29" i="2"/>
  <c r="O15" i="2" l="1"/>
  <c r="Q49" i="2" l="1"/>
  <c r="Q50" i="2"/>
  <c r="Q51" i="2"/>
  <c r="Q52" i="2"/>
  <c r="Q53" i="2"/>
  <c r="Q48" i="2"/>
  <c r="Q44" i="2"/>
  <c r="Q25" i="2"/>
  <c r="Q19" i="2"/>
  <c r="I49" i="2"/>
  <c r="I50" i="2"/>
  <c r="I51" i="2"/>
  <c r="I53" i="2"/>
  <c r="I54" i="2"/>
  <c r="I55" i="2"/>
  <c r="I56" i="2"/>
  <c r="I57" i="2"/>
  <c r="I58" i="2"/>
  <c r="I45" i="2"/>
  <c r="I44" i="2"/>
  <c r="I17" i="2"/>
  <c r="P59" i="2"/>
  <c r="H47" i="2"/>
  <c r="H59" i="2" s="1"/>
  <c r="H43" i="2"/>
  <c r="H24" i="2"/>
  <c r="H18" i="2"/>
  <c r="F15" i="2"/>
  <c r="E15" i="2"/>
  <c r="F43" i="2"/>
  <c r="E43" i="2"/>
  <c r="F41" i="2"/>
  <c r="E41" i="2"/>
  <c r="F13" i="2"/>
  <c r="E13" i="2"/>
  <c r="F14" i="2"/>
  <c r="E14" i="2"/>
  <c r="H46" i="2" l="1"/>
  <c r="H60" i="2" s="1"/>
  <c r="P46" i="2"/>
  <c r="P60" i="2" s="1"/>
  <c r="H19" i="2"/>
  <c r="H31" i="2" s="1"/>
  <c r="H62" i="2"/>
  <c r="P31" i="2"/>
  <c r="P18" i="2"/>
  <c r="N59" i="2"/>
  <c r="O59" i="2"/>
  <c r="Q59" i="2" s="1"/>
  <c r="N43" i="2"/>
  <c r="N42" i="2"/>
  <c r="N41" i="2"/>
  <c r="M43" i="2"/>
  <c r="M42" i="2"/>
  <c r="M41" i="2"/>
  <c r="P32" i="2" l="1"/>
  <c r="P65" i="2" s="1"/>
  <c r="H61" i="2"/>
  <c r="H33" i="2"/>
  <c r="H34" i="2"/>
  <c r="H32" i="2"/>
  <c r="H63" i="2"/>
  <c r="N46" i="2"/>
  <c r="N60" i="2" s="1"/>
  <c r="N24" i="2"/>
  <c r="M24" i="2"/>
  <c r="N23" i="2"/>
  <c r="M23" i="2"/>
  <c r="H65" i="2" l="1"/>
  <c r="H35" i="2"/>
  <c r="N31" i="2"/>
  <c r="N17" i="2"/>
  <c r="N16" i="2"/>
  <c r="N15" i="2"/>
  <c r="N14" i="2"/>
  <c r="N13" i="2"/>
  <c r="M17" i="2"/>
  <c r="M16" i="2"/>
  <c r="M15" i="2"/>
  <c r="M14" i="2"/>
  <c r="M13" i="2"/>
  <c r="N18" i="2" l="1"/>
  <c r="N32" i="2" s="1"/>
  <c r="N65" i="2" s="1"/>
  <c r="F52" i="2"/>
  <c r="G52" i="2"/>
  <c r="I52" i="2" s="1"/>
  <c r="F48" i="2"/>
  <c r="F47" i="2" s="1"/>
  <c r="E48" i="2"/>
  <c r="F42" i="2"/>
  <c r="F46" i="2" s="1"/>
  <c r="E42" i="2"/>
  <c r="E46" i="2" s="1"/>
  <c r="G25" i="2"/>
  <c r="I25" i="2" s="1"/>
  <c r="G26" i="2"/>
  <c r="I26" i="2" s="1"/>
  <c r="G27" i="2"/>
  <c r="I27" i="2" s="1"/>
  <c r="G28" i="2"/>
  <c r="I28" i="2" s="1"/>
  <c r="G30" i="2"/>
  <c r="I30" i="2" s="1"/>
  <c r="F29" i="2"/>
  <c r="F24" i="2" s="1"/>
  <c r="E29" i="2"/>
  <c r="G21" i="2"/>
  <c r="I21" i="2" s="1"/>
  <c r="G23" i="2"/>
  <c r="I23" i="2" s="1"/>
  <c r="F22" i="2"/>
  <c r="E22" i="2"/>
  <c r="F20" i="2"/>
  <c r="E20" i="2"/>
  <c r="F59" i="2" l="1"/>
  <c r="F62" i="2" s="1"/>
  <c r="F19" i="2"/>
  <c r="F31" i="2" s="1"/>
  <c r="F34" i="2" s="1"/>
  <c r="F16" i="2"/>
  <c r="E16" i="2"/>
  <c r="F60" i="2" l="1"/>
  <c r="F63" i="2" s="1"/>
  <c r="F61" i="2"/>
  <c r="F18" i="2"/>
  <c r="F32" i="2" s="1"/>
  <c r="F33" i="2" l="1"/>
  <c r="F35" i="2"/>
  <c r="F65" i="2"/>
  <c r="M46" i="2"/>
  <c r="E24" i="2"/>
  <c r="E47" i="2"/>
  <c r="E61" i="2" l="1"/>
  <c r="E52" i="2" l="1"/>
  <c r="M59" i="2" l="1"/>
  <c r="E59" i="2"/>
  <c r="E62" i="2" l="1"/>
  <c r="E60" i="2"/>
  <c r="M60" i="2"/>
  <c r="E63" i="2" l="1"/>
  <c r="E18" i="2" l="1"/>
  <c r="M18" i="2" l="1"/>
  <c r="E33" i="2" s="1"/>
  <c r="M31" i="2" l="1"/>
  <c r="M32" i="2" s="1"/>
  <c r="M65" i="2" s="1"/>
  <c r="E19" i="2" l="1"/>
  <c r="E31" i="2" s="1"/>
  <c r="E32" i="2" s="1"/>
  <c r="E34" i="2" l="1"/>
  <c r="E65" i="2"/>
  <c r="E35" i="2"/>
  <c r="Q42" i="2" l="1"/>
  <c r="Q43" i="2"/>
  <c r="Q23" i="2" l="1"/>
  <c r="Q41" i="2"/>
  <c r="O46" i="2"/>
  <c r="Q17" i="2"/>
  <c r="O60" i="2" l="1"/>
  <c r="Q60" i="2" s="1"/>
  <c r="Q46" i="2"/>
  <c r="Q13" i="2"/>
  <c r="Q15" i="2"/>
  <c r="Q16" i="2"/>
  <c r="I43" i="2" l="1"/>
  <c r="I42" i="2"/>
  <c r="I14" i="2"/>
  <c r="I20" i="2" l="1"/>
  <c r="Q14" i="2"/>
  <c r="O18" i="2"/>
  <c r="I41" i="2"/>
  <c r="G46" i="2"/>
  <c r="Q24" i="2"/>
  <c r="O31" i="2"/>
  <c r="Q31" i="2" s="1"/>
  <c r="I16" i="2"/>
  <c r="I15" i="2"/>
  <c r="I46" i="2" l="1"/>
  <c r="G61" i="2"/>
  <c r="I61" i="2" s="1"/>
  <c r="O32" i="2"/>
  <c r="Q18" i="2"/>
  <c r="I13" i="2"/>
  <c r="G18" i="2"/>
  <c r="I29" i="2" l="1"/>
  <c r="G24" i="2"/>
  <c r="I24" i="2" s="1"/>
  <c r="O65" i="2"/>
  <c r="Q65" i="2" s="1"/>
  <c r="Q32" i="2"/>
  <c r="I48" i="2"/>
  <c r="G47" i="2"/>
  <c r="I18" i="2"/>
  <c r="G33" i="2"/>
  <c r="I33" i="2" s="1"/>
  <c r="I22" i="2"/>
  <c r="G19" i="2"/>
  <c r="I19" i="2" l="1"/>
  <c r="G31" i="2"/>
  <c r="G59" i="2"/>
  <c r="I47" i="2"/>
  <c r="I59" i="2" l="1"/>
  <c r="G62" i="2"/>
  <c r="I62" i="2" s="1"/>
  <c r="G60" i="2"/>
  <c r="I31" i="2"/>
  <c r="G34" i="2"/>
  <c r="I34" i="2" s="1"/>
  <c r="G32" i="2"/>
  <c r="G65" i="2" l="1"/>
  <c r="I65" i="2" s="1"/>
  <c r="I32" i="2"/>
  <c r="G35" i="2"/>
  <c r="I35" i="2" s="1"/>
  <c r="I60" i="2"/>
  <c r="G63" i="2"/>
  <c r="I63" i="2" s="1"/>
</calcChain>
</file>

<file path=xl/sharedStrings.xml><?xml version="1.0" encoding="utf-8"?>
<sst xmlns="http://schemas.openxmlformats.org/spreadsheetml/2006/main" count="145" uniqueCount="94">
  <si>
    <t>Közhatalmi bevételek</t>
  </si>
  <si>
    <t>Működési bevételek</t>
  </si>
  <si>
    <t>Felhalmozási bevételek</t>
  </si>
  <si>
    <t>Felújítások</t>
  </si>
  <si>
    <t>Beruházások</t>
  </si>
  <si>
    <t>Ellátottak pénzbeni juttatása</t>
  </si>
  <si>
    <t>Egyéb működési célú kiadások</t>
  </si>
  <si>
    <t>Felhalmozási célú támogatások államháztartáson belülről</t>
  </si>
  <si>
    <t>Felhalmozási célú átvett pénzeszközök</t>
  </si>
  <si>
    <t>Működési célú támogatások államháztartáson belülről</t>
  </si>
  <si>
    <t>Működési célú átvett pénzeszközök</t>
  </si>
  <si>
    <t>Személyi juttatások</t>
  </si>
  <si>
    <t>Dologi kiadások</t>
  </si>
  <si>
    <t>Adatok Ft-ban</t>
  </si>
  <si>
    <t>8. melléklet</t>
  </si>
  <si>
    <t>BEVÉTELEK</t>
  </si>
  <si>
    <t>Sorszám</t>
  </si>
  <si>
    <t>Megnevezés</t>
  </si>
  <si>
    <t>Eredeti ei.</t>
  </si>
  <si>
    <t>KIADÁSOK</t>
  </si>
  <si>
    <t>I. Működési célú bevételek és kiadások mérlege (önkormányzati szinten)</t>
  </si>
  <si>
    <t xml:space="preserve">      Vállalkozási maradvány igénybevétele</t>
  </si>
  <si>
    <t xml:space="preserve">      Költségvetési maradvány igénybevétele</t>
  </si>
  <si>
    <t xml:space="preserve">      Likviditási célú hitelek, kölcsönök felvétele</t>
  </si>
  <si>
    <t>Munkaadót terhelő járulékok és szociális hozzájárulási adó</t>
  </si>
  <si>
    <t xml:space="preserve">      Egyéb belső finanszírozási bevételek</t>
  </si>
  <si>
    <t xml:space="preserve">      Hosszú lejáratú hitelek, kölcsönök felvétele</t>
  </si>
  <si>
    <t xml:space="preserve">      Rövid lejáratú hitelek, kölcsönök felvétele</t>
  </si>
  <si>
    <t>Egyéb felhalmozási kiadások</t>
  </si>
  <si>
    <t xml:space="preserve">      Egyéb külső finanszírozási bevételek</t>
  </si>
  <si>
    <t xml:space="preserve">      Államháztartáson belüli megelőlegezések </t>
  </si>
  <si>
    <t xml:space="preserve">      Belföldi értékpapírok bevételei</t>
  </si>
  <si>
    <t xml:space="preserve">      Központi, irányítószervi támogatás</t>
  </si>
  <si>
    <t>Hosszú lejáratú hitelek, kölcsönök törlesztése</t>
  </si>
  <si>
    <t>Likviditási célú hitelek, kölcsönök törlesztése</t>
  </si>
  <si>
    <t>Rövid lejáratú hitelek, kölcsönök törlesztése</t>
  </si>
  <si>
    <t>Belföldi értékpapírok kiadásai</t>
  </si>
  <si>
    <t>Államháztartáson belüli megelőlegezések visszafizetése</t>
  </si>
  <si>
    <t>Központ, irányító szervi támogatások folyósítása</t>
  </si>
  <si>
    <t xml:space="preserve">      Központi, irányító szervi támogatás</t>
  </si>
  <si>
    <t>Egyéb finanszírozási kiadások</t>
  </si>
  <si>
    <t>II. Felhalmozási célú bevételek és kiadások mérlege (önkormányzati szinten)</t>
  </si>
  <si>
    <t>BEVÉTEL MINDÖSSZESEN</t>
  </si>
  <si>
    <t>KIADÁS MINDÖSSZESEN</t>
  </si>
  <si>
    <t>Költségvetési bevételek összesen (1+...+7)</t>
  </si>
  <si>
    <t>Költségvetési kiadások összesen (1+...+6)</t>
  </si>
  <si>
    <t>Hiány belső finanszírozásának bevételei (9+….+12)</t>
  </si>
  <si>
    <t>Hiány külső finanszírozásának bevételei (14+19)</t>
  </si>
  <si>
    <t>Működési célú finanszírozási bevételek összesen (8+13)</t>
  </si>
  <si>
    <t>Működési célú finanszírozási kiadások összesen (8+...+19)</t>
  </si>
  <si>
    <t>BEVÉTEL ÖSSZESEN (7+20)</t>
  </si>
  <si>
    <t>KIADÁSOK ÖSSZESEN (7+20)</t>
  </si>
  <si>
    <t>Költségvetési bevételek összesen (1+2+3+4)</t>
  </si>
  <si>
    <t>Költségvetési kiadások összesen (1+2+3)</t>
  </si>
  <si>
    <t>Hiány belső finanszírozásának bevételei (7+….+10)</t>
  </si>
  <si>
    <t>Hiány külső finanszírozásának bevételei (12+...+17)</t>
  </si>
  <si>
    <t>Felhalmozási célú finanszírozási bevételek összesen (6+11)</t>
  </si>
  <si>
    <t>BEVÉTEL ÖSSZESEN (5+18)</t>
  </si>
  <si>
    <t>Felhalmozási célú finanszírozási kiadások összesen (6+...+17)</t>
  </si>
  <si>
    <t>KIADÁSOK ÖSSZESEN (5+18)</t>
  </si>
  <si>
    <t>Költségvetési hiány (-) ; többlet (+)  (5. sor egyenlege)</t>
  </si>
  <si>
    <t>Költségvetési hiány (-) ; többlet (+) (7. sor egyenlege)</t>
  </si>
  <si>
    <t>Bruttó hiány/többlet (21. sor egyenlege)</t>
  </si>
  <si>
    <t>Bruttó hiány/többlet (19. sor egyenlege)</t>
  </si>
  <si>
    <t>Finanszírozási hiány (-) ; többlet (+) (20. sor egyenlege)</t>
  </si>
  <si>
    <t>Finanszírozási hiány (-) ; többlet (+) (18. sor egyenlege)</t>
  </si>
  <si>
    <t>BIHARNAGYBAJOM KÖZSÉGI ÖNKORMÁNYZAT ÖSSZEVONT KÖLTSÉGVETÉSI MÉRLEGE KÖZGAZDASÁGI TAGOLÁSBAN</t>
  </si>
  <si>
    <t>A  2025. ÉVI MŰKÖDÉSI, FELHALMOZÁSI BEVÉTELEIRŐL ÉS KIADÁSAIRÓL</t>
  </si>
  <si>
    <t>B1</t>
  </si>
  <si>
    <t>B6</t>
  </si>
  <si>
    <t>B3</t>
  </si>
  <si>
    <t>B4</t>
  </si>
  <si>
    <t>Rovat</t>
  </si>
  <si>
    <t>K1</t>
  </si>
  <si>
    <t>K3</t>
  </si>
  <si>
    <t>K4</t>
  </si>
  <si>
    <t>K2</t>
  </si>
  <si>
    <t>K5</t>
  </si>
  <si>
    <t>B8</t>
  </si>
  <si>
    <t>K9</t>
  </si>
  <si>
    <t>K6</t>
  </si>
  <si>
    <t>K7</t>
  </si>
  <si>
    <t>K8</t>
  </si>
  <si>
    <t>B2</t>
  </si>
  <si>
    <t>B5</t>
  </si>
  <si>
    <t>B7</t>
  </si>
  <si>
    <t>Működési bevételek közül</t>
  </si>
  <si>
    <t>Előirányzat változás</t>
  </si>
  <si>
    <t>Teljesítés %</t>
  </si>
  <si>
    <t>2025. évi költségvetési beszámoló</t>
  </si>
  <si>
    <t>Módosított előirányzat</t>
  </si>
  <si>
    <t>Teljesítés</t>
  </si>
  <si>
    <t>a .../2026. (…..) önkormányzati rendelethez</t>
  </si>
  <si>
    <t>2024. évi tény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</si>
</sst>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Arial CE"/>
      <charset val="238"/>
    </font>
    <font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0" fontId="1" fillId="0" borderId="0" xfId="1" applyNumberFormat="1" applyFont="1" applyAlignment="1">
      <alignment vertical="center"/>
    </xf>
    <xf numFmtId="10" fontId="1" fillId="0" borderId="0" xfId="1" applyNumberFormat="1" applyFont="1" applyAlignment="1">
      <alignment horizontal="center" vertical="center"/>
    </xf>
    <xf numFmtId="10" fontId="1" fillId="0" borderId="1" xfId="1" applyNumberFormat="1" applyFont="1" applyBorder="1" applyAlignment="1">
      <alignment horizontal="center" vertical="center" wrapText="1"/>
    </xf>
    <xf numFmtId="10" fontId="1" fillId="0" borderId="1" xfId="1" applyNumberFormat="1" applyFont="1" applyBorder="1" applyAlignment="1">
      <alignment vertical="center"/>
    </xf>
    <xf numFmtId="10" fontId="3" fillId="0" borderId="1" xfId="1" applyNumberFormat="1" applyFont="1" applyBorder="1" applyAlignment="1">
      <alignment vertical="center"/>
    </xf>
    <xf numFmtId="10" fontId="3" fillId="0" borderId="0" xfId="1" applyNumberFormat="1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center" vertical="center"/>
    </xf>
  </cellXfs>
  <cellStyles count="2">
    <cellStyle name="Normál" xfId="0" builtinId="0"/>
    <cellStyle name="Százalék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1.%20mell&#233;klet%202025_1v_k&#233;sz_20250630.xlsx" TargetMode="External"/><Relationship Id="rId1" Type="http://schemas.openxmlformats.org/officeDocument/2006/relationships/externalLinkPath" Target="/K&#214;LTS&#201;GVET&#201;S/2025/1%20m&#243;dos&#237;t&#225;s/1.%20mell&#233;klet%202025_1v_k&#233;sz_2025063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3%20m&#243;dos&#237;t&#225;s\8.%20mell&#233;klet%20kvm&#233;rleg_2025_1v_k&#233;sz_20251231.xlsx" TargetMode="External"/><Relationship Id="rId1" Type="http://schemas.openxmlformats.org/officeDocument/2006/relationships/externalLinkPath" Target="/K&#214;LTS&#201;GVET&#201;S/2025/3%20m&#243;dos&#237;t&#225;s/8.%20mell&#233;klet%20kvm&#233;rleg_2025_1v_k&#233;sz_2025123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025.%20&#233;vi%20z&#225;rsz&#225;mad&#225;s\1.%20mell&#233;klet%202025_1v_k&#233;sz_20251231_besz&#225;mol&#243;.xlsx" TargetMode="External"/><Relationship Id="rId1" Type="http://schemas.openxmlformats.org/officeDocument/2006/relationships/externalLinkPath" Target="1.%20mell&#233;klet%202025_1v_k&#233;sz_20251231_besz&#225;mol&#243;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3.%20mell&#233;klet%202025_1v_k&#233;sz_20250630.xlsx" TargetMode="External"/><Relationship Id="rId1" Type="http://schemas.openxmlformats.org/officeDocument/2006/relationships/externalLinkPath" Target="/K&#214;LTS&#201;GVET&#201;S/2025/1%20m&#243;dos&#237;t&#225;s/3.%20mell&#233;klet%202025_1v_k&#233;sz_20250630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025.%20&#233;vi%20z&#225;rsz&#225;mad&#225;s\3.%20mell&#233;klet%202025_1v_k&#233;sz_20251231_besz&#225;mol&#243;.xlsx" TargetMode="External"/><Relationship Id="rId1" Type="http://schemas.openxmlformats.org/officeDocument/2006/relationships/externalLinkPath" Target="3.%20mell&#233;klet%202025_1v_k&#233;sz_20251231_besz&#225;mol&#243;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2.%20mell&#233;klet%202025_1v_k&#233;sz_20250630.xlsx" TargetMode="External"/><Relationship Id="rId1" Type="http://schemas.openxmlformats.org/officeDocument/2006/relationships/externalLinkPath" Target="/K&#214;LTS&#201;GVET&#201;S/2025/1%20m&#243;dos&#237;t&#225;s/2.%20mell&#233;klet%202025_1v_k&#233;sz_20250630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025.%20&#233;vi%20z&#225;rsz&#225;mad&#225;s\2.%20mell&#233;klet%202025_1v_k&#233;sz_20251231_besz&#225;mol&#243;.xlsx" TargetMode="External"/><Relationship Id="rId1" Type="http://schemas.openxmlformats.org/officeDocument/2006/relationships/externalLinkPath" Target="2.%20mell&#233;klet%202025_1v_k&#233;sz_20251231_besz&#225;mol&#243;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5.%20mell&#233;klet%202025_1v_k&#233;sz_20250630.xlsx" TargetMode="External"/><Relationship Id="rId1" Type="http://schemas.openxmlformats.org/officeDocument/2006/relationships/externalLinkPath" Target="/K&#214;LTS&#201;GVET&#201;S/2025/1%20m&#243;dos&#237;t&#225;s/5.%20mell&#233;klet%202025_1v_k&#233;sz_20250630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025.%20&#233;vi%20z&#225;rsz&#225;mad&#225;s\5.%20mell&#233;klet%202025_1v_k&#233;sz_20251231_besz&#225;mol&#243;.xlsx" TargetMode="External"/><Relationship Id="rId1" Type="http://schemas.openxmlformats.org/officeDocument/2006/relationships/externalLinkPath" Target="5.%20mell&#233;klet%202025_1v_k&#233;sz_20251231_besz&#225;mol&#243;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V&#233;gleges\2025\4.%20mell&#233;klet%202025_1v_k&#233;sz_20250630.xlsx" TargetMode="External"/><Relationship Id="rId1" Type="http://schemas.openxmlformats.org/officeDocument/2006/relationships/externalLinkPath" Target="/K&#214;LTS&#201;GVET&#201;S/2025/1%20m&#243;dos&#237;t&#225;s/4.%20mell&#233;klet%202025_1v_k&#233;sz_20250630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025.%20&#233;vi%20z&#225;rsz&#225;mad&#225;s\4.%20mell&#233;klet%202025_1v_k&#233;sz_20251231_besz&#225;mol&#243;.xlsx" TargetMode="External"/><Relationship Id="rId1" Type="http://schemas.openxmlformats.org/officeDocument/2006/relationships/externalLinkPath" Target="4.%20mell&#233;klet%202025_1v_k&#233;sz_20251231_besz&#225;mol&#243;.xlsx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%20m&#243;dos&#237;t&#225;s\1.%20mell&#233;klet%202025_1v_k&#233;sz_20250930_besz&#225;mol&#243;.xlsx" TargetMode="External"/><Relationship Id="rId1" Type="http://schemas.openxmlformats.org/officeDocument/2006/relationships/externalLinkPath" Target="/K&#214;LTS&#201;GVET&#201;S/2025/2%20m&#243;dos&#237;t&#225;s/2025.%20&#233;vi%20besz&#225;mol&#243;%2020250930_k&#233;sz/1.%20mell&#233;klet%202025_1v_k&#233;sz_20250930_besz&#225;mol&#24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90">
          <cell r="D90">
            <v>805504394</v>
          </cell>
        </row>
        <row r="153">
          <cell r="D153">
            <v>495810664</v>
          </cell>
          <cell r="E153">
            <v>67619299</v>
          </cell>
        </row>
        <row r="154">
          <cell r="D154">
            <v>239452865</v>
          </cell>
          <cell r="E154">
            <v>10000000</v>
          </cell>
        </row>
        <row r="155">
          <cell r="D155">
            <v>59536029</v>
          </cell>
          <cell r="E155">
            <v>0</v>
          </cell>
        </row>
        <row r="156">
          <cell r="D156">
            <v>71300914</v>
          </cell>
          <cell r="E156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0</v>
          </cell>
          <cell r="E159">
            <v>0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</sheetNames>
    <sheetDataSet>
      <sheetData sheetId="0">
        <row r="12">
          <cell r="J12">
            <v>584192170</v>
          </cell>
          <cell r="S12">
            <v>388306999</v>
          </cell>
        </row>
        <row r="13">
          <cell r="J13">
            <v>79125810</v>
          </cell>
          <cell r="S13">
            <v>48037152</v>
          </cell>
        </row>
        <row r="14">
          <cell r="J14">
            <v>64848000</v>
          </cell>
          <cell r="S14">
            <v>255054422</v>
          </cell>
        </row>
        <row r="15">
          <cell r="J15">
            <v>54504</v>
          </cell>
          <cell r="S15">
            <v>22789958</v>
          </cell>
        </row>
        <row r="16">
          <cell r="J16">
            <v>0</v>
          </cell>
          <cell r="S16">
            <v>48352033</v>
          </cell>
        </row>
        <row r="19">
          <cell r="J19">
            <v>31999835</v>
          </cell>
        </row>
        <row r="21">
          <cell r="J21">
            <v>365633133</v>
          </cell>
        </row>
        <row r="22">
          <cell r="S22">
            <v>14262831</v>
          </cell>
        </row>
        <row r="23">
          <cell r="S23">
            <v>365633133</v>
          </cell>
        </row>
        <row r="28">
          <cell r="J28">
            <v>16583076</v>
          </cell>
        </row>
        <row r="40">
          <cell r="J40">
            <v>254501572</v>
          </cell>
          <cell r="S40">
            <v>34908996</v>
          </cell>
        </row>
        <row r="41">
          <cell r="J41">
            <v>250000</v>
          </cell>
          <cell r="S41">
            <v>309999186</v>
          </cell>
        </row>
        <row r="42">
          <cell r="J42">
            <v>0</v>
          </cell>
          <cell r="S42">
            <v>677559</v>
          </cell>
        </row>
        <row r="43">
          <cell r="J43">
            <v>2818907</v>
          </cell>
        </row>
        <row r="44">
          <cell r="J44">
            <v>4306006</v>
          </cell>
        </row>
        <row r="47">
          <cell r="J47">
            <v>83709256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6"/>
      <sheetName val="Munka2"/>
      <sheetName val="Munka3"/>
    </sheetNames>
    <sheetDataSet>
      <sheetData sheetId="0">
        <row r="163">
          <cell r="I163">
            <v>584805976</v>
          </cell>
        </row>
        <row r="164">
          <cell r="I164">
            <v>15048707</v>
          </cell>
        </row>
        <row r="167">
          <cell r="I167">
            <v>250000</v>
          </cell>
        </row>
        <row r="168">
          <cell r="I168">
            <v>328915</v>
          </cell>
        </row>
      </sheetData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217">
          <cell r="F217">
            <v>340093512</v>
          </cell>
          <cell r="G217">
            <v>42766006</v>
          </cell>
          <cell r="H217">
            <v>208625313</v>
          </cell>
          <cell r="I217">
            <v>26942500</v>
          </cell>
          <cell r="J217">
            <v>23005031</v>
          </cell>
        </row>
        <row r="218">
          <cell r="F218">
            <v>38356595</v>
          </cell>
          <cell r="G218">
            <v>3905141</v>
          </cell>
          <cell r="H218">
            <v>23696452</v>
          </cell>
          <cell r="I218">
            <v>496900</v>
          </cell>
          <cell r="J218">
            <v>973194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4"/>
      <sheetName val="Munka5"/>
      <sheetName val="Munka8"/>
      <sheetName val="Munka9"/>
      <sheetName val="Munka10"/>
      <sheetName val="Munka2"/>
      <sheetName val="Munka3"/>
    </sheetNames>
    <sheetDataSet>
      <sheetData sheetId="0">
        <row r="35">
          <cell r="Q35">
            <v>538916</v>
          </cell>
        </row>
        <row r="73">
          <cell r="K73">
            <v>375300517</v>
          </cell>
          <cell r="N73">
            <v>46614598</v>
          </cell>
          <cell r="Q73">
            <v>234531625</v>
          </cell>
          <cell r="T73">
            <v>22605855</v>
          </cell>
          <cell r="W73">
            <v>29178877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F17">
            <v>115709091</v>
          </cell>
        </row>
        <row r="18">
          <cell r="D18">
            <v>83709256</v>
          </cell>
          <cell r="E18">
            <v>0</v>
          </cell>
        </row>
        <row r="19">
          <cell r="D19">
            <v>31884846</v>
          </cell>
          <cell r="E19">
            <v>114989</v>
          </cell>
        </row>
        <row r="66">
          <cell r="D66">
            <v>0</v>
          </cell>
          <cell r="E66">
            <v>1162740</v>
          </cell>
        </row>
        <row r="69">
          <cell r="D69">
            <v>340180049</v>
          </cell>
          <cell r="E69">
            <v>10682984</v>
          </cell>
        </row>
      </sheetData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8">
          <cell r="I18">
            <v>83709256</v>
          </cell>
        </row>
        <row r="19">
          <cell r="I19">
            <v>31999835</v>
          </cell>
        </row>
        <row r="66">
          <cell r="I66">
            <v>16583076</v>
          </cell>
        </row>
        <row r="70">
          <cell r="I70">
            <v>365633133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D17">
            <v>13100091</v>
          </cell>
          <cell r="E17">
            <v>1162740</v>
          </cell>
        </row>
        <row r="22">
          <cell r="D22">
            <v>340180049</v>
          </cell>
          <cell r="E22">
            <v>10682984</v>
          </cell>
        </row>
      </sheetData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7">
          <cell r="I17">
            <v>14262831</v>
          </cell>
        </row>
        <row r="22">
          <cell r="I22">
            <v>365633133</v>
          </cell>
        </row>
      </sheetData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</sheetNames>
    <sheetDataSet>
      <sheetData sheetId="0">
        <row r="91">
          <cell r="D91">
            <v>327162121</v>
          </cell>
        </row>
        <row r="164">
          <cell r="D164">
            <v>15573810</v>
          </cell>
          <cell r="E164">
            <v>11217572</v>
          </cell>
        </row>
        <row r="165">
          <cell r="D165">
            <v>311588311</v>
          </cell>
          <cell r="E165">
            <v>-1589125</v>
          </cell>
        </row>
        <row r="166">
          <cell r="D166">
            <v>0</v>
          </cell>
          <cell r="E166">
            <v>677559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4"/>
      <sheetName val="Munka2"/>
    </sheetNames>
    <sheetDataSet>
      <sheetData sheetId="0">
        <row r="168">
          <cell r="I168">
            <v>20655704</v>
          </cell>
        </row>
        <row r="169">
          <cell r="I169">
            <v>80522166</v>
          </cell>
        </row>
        <row r="170">
          <cell r="I170">
            <v>677559</v>
          </cell>
        </row>
      </sheetData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92">
          <cell r="I92">
            <v>517295211</v>
          </cell>
        </row>
        <row r="165">
          <cell r="I165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8ADA5-F638-4EB4-8869-03D4A621CFC3}">
  <sheetPr>
    <pageSetUpPr fitToPage="1"/>
  </sheetPr>
  <dimension ref="A1:R65"/>
  <sheetViews>
    <sheetView tabSelected="1" view="pageBreakPreview" topLeftCell="A52" zoomScaleNormal="100" zoomScaleSheetLayoutView="100" workbookViewId="0">
      <selection activeCell="A7" sqref="A7:Q7"/>
    </sheetView>
  </sheetViews>
  <sheetFormatPr defaultColWidth="8.85546875" defaultRowHeight="12.75" x14ac:dyDescent="0.2"/>
  <cols>
    <col min="1" max="1" width="7.7109375" style="2" customWidth="1"/>
    <col min="2" max="2" width="6.28515625" style="4" customWidth="1"/>
    <col min="3" max="3" width="46.7109375" style="3" customWidth="1"/>
    <col min="4" max="4" width="12.28515625" style="3" bestFit="1" customWidth="1"/>
    <col min="5" max="5" width="12" style="3" customWidth="1"/>
    <col min="6" max="6" width="10.7109375" style="3" hidden="1" customWidth="1"/>
    <col min="7" max="8" width="12.7109375" style="3" customWidth="1"/>
    <col min="9" max="9" width="9.85546875" style="25" customWidth="1"/>
    <col min="10" max="10" width="6.28515625" style="4" customWidth="1"/>
    <col min="11" max="11" width="52.42578125" style="3" customWidth="1"/>
    <col min="12" max="12" width="12" style="10" customWidth="1"/>
    <col min="13" max="13" width="12.140625" style="3" customWidth="1"/>
    <col min="14" max="14" width="13.140625" style="3" hidden="1" customWidth="1"/>
    <col min="15" max="15" width="12.85546875" style="3" customWidth="1"/>
    <col min="16" max="16" width="12.28515625" style="3" customWidth="1"/>
    <col min="17" max="17" width="9.5703125" style="25" customWidth="1"/>
    <col min="18" max="16384" width="8.85546875" style="3"/>
  </cols>
  <sheetData>
    <row r="1" spans="1:17" ht="14.25" x14ac:dyDescent="0.2">
      <c r="A1" s="41" t="s">
        <v>14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15" x14ac:dyDescent="0.2">
      <c r="A2" s="45" t="s">
        <v>92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ht="15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46"/>
      <c r="M3" s="31"/>
      <c r="N3" s="31"/>
      <c r="O3" s="31"/>
      <c r="P3" s="31"/>
      <c r="Q3" s="31"/>
    </row>
    <row r="4" spans="1:17" ht="14.25" customHeight="1" x14ac:dyDescent="0.2">
      <c r="A4" s="38" t="s">
        <v>89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x14ac:dyDescent="0.2">
      <c r="O5" s="1"/>
    </row>
    <row r="6" spans="1:17" s="9" customFormat="1" ht="18.75" customHeight="1" x14ac:dyDescent="0.2">
      <c r="A6" s="38" t="s">
        <v>66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s="9" customFormat="1" ht="18.75" customHeight="1" x14ac:dyDescent="0.2">
      <c r="A7" s="38" t="s">
        <v>67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 x14ac:dyDescent="0.2">
      <c r="A8" s="4"/>
      <c r="C8" s="4"/>
      <c r="D8" s="4"/>
      <c r="E8" s="4"/>
      <c r="F8" s="4"/>
      <c r="G8" s="4"/>
      <c r="H8" s="4"/>
      <c r="I8" s="26"/>
      <c r="K8" s="4"/>
      <c r="L8" s="47"/>
      <c r="M8" s="4"/>
      <c r="N8" s="4"/>
      <c r="O8" s="4"/>
    </row>
    <row r="9" spans="1:17" ht="19.5" customHeight="1" x14ac:dyDescent="0.2">
      <c r="A9" s="38" t="s">
        <v>20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</row>
    <row r="10" spans="1:17" ht="16.5" customHeight="1" x14ac:dyDescent="0.2">
      <c r="A10" s="40" t="s">
        <v>13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</row>
    <row r="11" spans="1:17" ht="20.25" customHeight="1" x14ac:dyDescent="0.2">
      <c r="A11" s="39" t="s">
        <v>16</v>
      </c>
      <c r="B11" s="39" t="s">
        <v>72</v>
      </c>
      <c r="C11" s="42" t="s">
        <v>15</v>
      </c>
      <c r="D11" s="43"/>
      <c r="E11" s="43"/>
      <c r="F11" s="43"/>
      <c r="G11" s="43"/>
      <c r="H11" s="43"/>
      <c r="I11" s="44"/>
      <c r="J11" s="39" t="s">
        <v>72</v>
      </c>
      <c r="K11" s="42" t="s">
        <v>19</v>
      </c>
      <c r="L11" s="43"/>
      <c r="M11" s="43"/>
      <c r="N11" s="43"/>
      <c r="O11" s="43"/>
      <c r="P11" s="43"/>
      <c r="Q11" s="44"/>
    </row>
    <row r="12" spans="1:17" ht="42.75" customHeight="1" x14ac:dyDescent="0.2">
      <c r="A12" s="39"/>
      <c r="B12" s="39"/>
      <c r="C12" s="11" t="s">
        <v>17</v>
      </c>
      <c r="D12" s="11" t="s">
        <v>93</v>
      </c>
      <c r="E12" s="12" t="s">
        <v>18</v>
      </c>
      <c r="F12" s="12" t="s">
        <v>87</v>
      </c>
      <c r="G12" s="12" t="s">
        <v>90</v>
      </c>
      <c r="H12" s="12" t="s">
        <v>91</v>
      </c>
      <c r="I12" s="27" t="s">
        <v>88</v>
      </c>
      <c r="J12" s="39"/>
      <c r="K12" s="11" t="s">
        <v>17</v>
      </c>
      <c r="L12" s="22" t="s">
        <v>93</v>
      </c>
      <c r="M12" s="12" t="s">
        <v>18</v>
      </c>
      <c r="N12" s="12" t="s">
        <v>87</v>
      </c>
      <c r="O12" s="12" t="s">
        <v>90</v>
      </c>
      <c r="P12" s="12" t="s">
        <v>91</v>
      </c>
      <c r="Q12" s="27" t="s">
        <v>88</v>
      </c>
    </row>
    <row r="13" spans="1:17" ht="20.25" customHeight="1" x14ac:dyDescent="0.2">
      <c r="A13" s="13">
        <v>1</v>
      </c>
      <c r="B13" s="11" t="s">
        <v>68</v>
      </c>
      <c r="C13" s="14" t="s">
        <v>9</v>
      </c>
      <c r="D13" s="15">
        <v>491795914</v>
      </c>
      <c r="E13" s="15">
        <f>[1]Munka1!$D$153</f>
        <v>495810664</v>
      </c>
      <c r="F13" s="15">
        <f>[1]Munka1!$E$153</f>
        <v>67619299</v>
      </c>
      <c r="G13" s="15">
        <f>[2]Munka1!$J12</f>
        <v>584192170</v>
      </c>
      <c r="H13" s="15">
        <f>[3]Munka1!$I$163</f>
        <v>584805976</v>
      </c>
      <c r="I13" s="28">
        <f>H13/G13</f>
        <v>1.0010506919324167</v>
      </c>
      <c r="J13" s="22" t="s">
        <v>73</v>
      </c>
      <c r="K13" s="14" t="s">
        <v>11</v>
      </c>
      <c r="L13" s="15">
        <v>318127883</v>
      </c>
      <c r="M13" s="15">
        <f>[4]Munka1!$F$217</f>
        <v>340093512</v>
      </c>
      <c r="N13" s="15">
        <f>[4]Munka1!$F$218</f>
        <v>38356595</v>
      </c>
      <c r="O13" s="15">
        <f>[2]Munka1!$S12</f>
        <v>388306999</v>
      </c>
      <c r="P13" s="15">
        <f>[5]Munka1!$K$73</f>
        <v>375300517</v>
      </c>
      <c r="Q13" s="28">
        <f>P13/O13</f>
        <v>0.96650464185941698</v>
      </c>
    </row>
    <row r="14" spans="1:17" ht="20.25" customHeight="1" x14ac:dyDescent="0.2">
      <c r="A14" s="13">
        <v>2</v>
      </c>
      <c r="B14" s="11" t="s">
        <v>70</v>
      </c>
      <c r="C14" s="14" t="s">
        <v>0</v>
      </c>
      <c r="D14" s="15">
        <v>66880525</v>
      </c>
      <c r="E14" s="15">
        <f>[1]Munka1!$D$155</f>
        <v>59536029</v>
      </c>
      <c r="F14" s="15">
        <f>[1]Munka1!$E$155</f>
        <v>0</v>
      </c>
      <c r="G14" s="15">
        <f>[2]Munka1!$J13</f>
        <v>79125810</v>
      </c>
      <c r="H14" s="15">
        <v>79728095</v>
      </c>
      <c r="I14" s="28">
        <f t="shared" ref="I14:I35" si="0">H14/G14</f>
        <v>1.0076117388245378</v>
      </c>
      <c r="J14" s="22" t="s">
        <v>76</v>
      </c>
      <c r="K14" s="14" t="s">
        <v>24</v>
      </c>
      <c r="L14" s="15">
        <v>40446466</v>
      </c>
      <c r="M14" s="15">
        <f>[4]Munka1!$G$217</f>
        <v>42766006</v>
      </c>
      <c r="N14" s="15">
        <f>[4]Munka1!$G$218</f>
        <v>3905141</v>
      </c>
      <c r="O14" s="15">
        <f>[2]Munka1!$S13</f>
        <v>48037152</v>
      </c>
      <c r="P14" s="15">
        <f>[5]Munka1!$N$73</f>
        <v>46614598</v>
      </c>
      <c r="Q14" s="28">
        <f t="shared" ref="Q14:Q19" si="1">P14/O14</f>
        <v>0.97038637927577387</v>
      </c>
    </row>
    <row r="15" spans="1:17" ht="20.25" customHeight="1" x14ac:dyDescent="0.2">
      <c r="A15" s="13">
        <v>3</v>
      </c>
      <c r="B15" s="11" t="s">
        <v>71</v>
      </c>
      <c r="C15" s="14" t="s">
        <v>1</v>
      </c>
      <c r="D15" s="15">
        <v>74478383</v>
      </c>
      <c r="E15" s="15">
        <f>[1]Munka1!$D$156-E45</f>
        <v>67300914</v>
      </c>
      <c r="F15" s="15">
        <f>[1]Munka1!$E$156-F45</f>
        <v>-306006</v>
      </c>
      <c r="G15" s="15">
        <f>[2]Munka1!$J14</f>
        <v>64848000</v>
      </c>
      <c r="H15" s="15">
        <v>69692373</v>
      </c>
      <c r="I15" s="28">
        <f t="shared" si="0"/>
        <v>1.0747035066617321</v>
      </c>
      <c r="J15" s="22" t="s">
        <v>74</v>
      </c>
      <c r="K15" s="14" t="s">
        <v>12</v>
      </c>
      <c r="L15" s="15">
        <v>219479429</v>
      </c>
      <c r="M15" s="15">
        <f>[4]Munka1!$H$217</f>
        <v>208625313</v>
      </c>
      <c r="N15" s="15">
        <f>[4]Munka1!$H$218</f>
        <v>23696452</v>
      </c>
      <c r="O15" s="15">
        <f>[2]Munka1!$S14</f>
        <v>255054422</v>
      </c>
      <c r="P15" s="15">
        <f>[5]Munka1!$Q$73</f>
        <v>234531625</v>
      </c>
      <c r="Q15" s="28">
        <f t="shared" si="1"/>
        <v>0.9195356158145731</v>
      </c>
    </row>
    <row r="16" spans="1:17" ht="20.25" customHeight="1" x14ac:dyDescent="0.2">
      <c r="A16" s="13">
        <v>4</v>
      </c>
      <c r="B16" s="11" t="s">
        <v>69</v>
      </c>
      <c r="C16" s="14" t="s">
        <v>10</v>
      </c>
      <c r="D16" s="15">
        <v>146813</v>
      </c>
      <c r="E16" s="15">
        <f>[1]Munka1!$D$159</f>
        <v>0</v>
      </c>
      <c r="F16" s="15">
        <f>[1]Munka1!$E$159</f>
        <v>0</v>
      </c>
      <c r="G16" s="15">
        <f>[2]Munka1!$J15</f>
        <v>54504</v>
      </c>
      <c r="H16" s="15">
        <f>[3]Munka1!$I$168</f>
        <v>328915</v>
      </c>
      <c r="I16" s="28">
        <f t="shared" si="0"/>
        <v>6.0346947013063259</v>
      </c>
      <c r="J16" s="22" t="s">
        <v>75</v>
      </c>
      <c r="K16" s="14" t="s">
        <v>5</v>
      </c>
      <c r="L16" s="15">
        <v>16574941</v>
      </c>
      <c r="M16" s="15">
        <f>[4]Munka1!$I$217</f>
        <v>26942500</v>
      </c>
      <c r="N16" s="15">
        <f>[4]Munka1!$I$218</f>
        <v>496900</v>
      </c>
      <c r="O16" s="15">
        <f>[2]Munka1!$S15</f>
        <v>22789958</v>
      </c>
      <c r="P16" s="15">
        <f>[5]Munka1!$T$73</f>
        <v>22605855</v>
      </c>
      <c r="Q16" s="28">
        <f t="shared" si="1"/>
        <v>0.99192174904403074</v>
      </c>
    </row>
    <row r="17" spans="1:18" ht="20.25" customHeight="1" x14ac:dyDescent="0.2">
      <c r="A17" s="13">
        <v>5</v>
      </c>
      <c r="B17" s="11" t="s">
        <v>83</v>
      </c>
      <c r="C17" s="14" t="s">
        <v>7</v>
      </c>
      <c r="D17" s="15">
        <v>0</v>
      </c>
      <c r="E17" s="15">
        <v>0</v>
      </c>
      <c r="F17" s="15">
        <v>0</v>
      </c>
      <c r="G17" s="15">
        <f>[2]Munka1!$J16</f>
        <v>0</v>
      </c>
      <c r="H17" s="15">
        <v>0</v>
      </c>
      <c r="I17" s="28" t="e">
        <f t="shared" si="0"/>
        <v>#DIV/0!</v>
      </c>
      <c r="J17" s="22" t="s">
        <v>77</v>
      </c>
      <c r="K17" s="14" t="s">
        <v>6</v>
      </c>
      <c r="L17" s="15">
        <v>38577458</v>
      </c>
      <c r="M17" s="15">
        <f>[4]Munka1!$J$217</f>
        <v>23005031</v>
      </c>
      <c r="N17" s="15">
        <f>[4]Munka1!$J$218</f>
        <v>973194</v>
      </c>
      <c r="O17" s="15">
        <f>[2]Munka1!$S16</f>
        <v>48352033</v>
      </c>
      <c r="P17" s="15">
        <f>[5]Munka1!$W$73</f>
        <v>29178877</v>
      </c>
      <c r="Q17" s="28">
        <f t="shared" si="1"/>
        <v>0.60346742814309384</v>
      </c>
    </row>
    <row r="18" spans="1:18" s="5" customFormat="1" ht="20.25" customHeight="1" x14ac:dyDescent="0.2">
      <c r="A18" s="16">
        <v>6</v>
      </c>
      <c r="B18" s="21"/>
      <c r="C18" s="17" t="s">
        <v>44</v>
      </c>
      <c r="D18" s="18">
        <f>SUM(D13:D17)</f>
        <v>633301635</v>
      </c>
      <c r="E18" s="18">
        <f>SUM(E13:E17)</f>
        <v>622647607</v>
      </c>
      <c r="F18" s="18">
        <f t="shared" ref="F18:H18" si="2">SUM(F13:F17)</f>
        <v>67313293</v>
      </c>
      <c r="G18" s="18">
        <f t="shared" si="2"/>
        <v>728220484</v>
      </c>
      <c r="H18" s="18">
        <f t="shared" si="2"/>
        <v>734555359</v>
      </c>
      <c r="I18" s="29">
        <f t="shared" si="0"/>
        <v>1.0086991167361889</v>
      </c>
      <c r="J18" s="23"/>
      <c r="K18" s="17" t="s">
        <v>45</v>
      </c>
      <c r="L18" s="18">
        <f>SUM(L13:L17)</f>
        <v>633206177</v>
      </c>
      <c r="M18" s="18">
        <f>SUM(M13:M17)</f>
        <v>641432362</v>
      </c>
      <c r="N18" s="18">
        <f>SUM(N13:N17)</f>
        <v>67428282</v>
      </c>
      <c r="O18" s="18">
        <f>SUM(O13:O17)</f>
        <v>762540564</v>
      </c>
      <c r="P18" s="18">
        <f>SUM(P13:P17)</f>
        <v>708231472</v>
      </c>
      <c r="Q18" s="29">
        <f t="shared" si="1"/>
        <v>0.92877875018856049</v>
      </c>
    </row>
    <row r="19" spans="1:18" ht="20.25" customHeight="1" x14ac:dyDescent="0.2">
      <c r="A19" s="13">
        <v>7</v>
      </c>
      <c r="B19" s="32" t="s">
        <v>78</v>
      </c>
      <c r="C19" s="14" t="s">
        <v>46</v>
      </c>
      <c r="D19" s="15">
        <f>SUM(D20:D23)</f>
        <v>338238907</v>
      </c>
      <c r="E19" s="15">
        <f>SUM(E20:E23)</f>
        <v>372064895</v>
      </c>
      <c r="F19" s="15">
        <f t="shared" ref="F19:H19" si="3">SUM(F20:F23)</f>
        <v>10797973</v>
      </c>
      <c r="G19" s="15">
        <f t="shared" si="3"/>
        <v>397632968</v>
      </c>
      <c r="H19" s="15">
        <f t="shared" si="3"/>
        <v>397632968</v>
      </c>
      <c r="I19" s="28">
        <f t="shared" si="0"/>
        <v>1</v>
      </c>
      <c r="J19" s="35" t="s">
        <v>79</v>
      </c>
      <c r="K19" s="14" t="s">
        <v>33</v>
      </c>
      <c r="L19" s="15">
        <v>0</v>
      </c>
      <c r="M19" s="15">
        <v>0</v>
      </c>
      <c r="N19" s="15">
        <v>0</v>
      </c>
      <c r="O19" s="15">
        <v>0</v>
      </c>
      <c r="P19" s="14">
        <v>0</v>
      </c>
      <c r="Q19" s="28" t="e">
        <f t="shared" si="1"/>
        <v>#DIV/0!</v>
      </c>
    </row>
    <row r="20" spans="1:18" ht="20.25" customHeight="1" x14ac:dyDescent="0.2">
      <c r="A20" s="13">
        <v>8</v>
      </c>
      <c r="B20" s="33"/>
      <c r="C20" s="19" t="s">
        <v>22</v>
      </c>
      <c r="D20" s="20">
        <v>29586076</v>
      </c>
      <c r="E20" s="20">
        <f>[6]Munka1!$D$19</f>
        <v>31884846</v>
      </c>
      <c r="F20" s="20">
        <f>[6]Munka1!$E$19</f>
        <v>114989</v>
      </c>
      <c r="G20" s="15">
        <f>[2]Munka1!$J19</f>
        <v>31999835</v>
      </c>
      <c r="H20" s="15">
        <f>[7]Munka1!$I$19</f>
        <v>31999835</v>
      </c>
      <c r="I20" s="28">
        <f t="shared" si="0"/>
        <v>1</v>
      </c>
      <c r="J20" s="36"/>
      <c r="K20" s="14" t="s">
        <v>34</v>
      </c>
      <c r="L20" s="15"/>
      <c r="M20" s="15"/>
      <c r="N20" s="15"/>
      <c r="O20" s="15"/>
      <c r="P20" s="14"/>
      <c r="Q20" s="28"/>
    </row>
    <row r="21" spans="1:18" ht="20.25" customHeight="1" x14ac:dyDescent="0.2">
      <c r="A21" s="13">
        <v>9</v>
      </c>
      <c r="B21" s="33"/>
      <c r="C21" s="19" t="s">
        <v>21</v>
      </c>
      <c r="D21" s="20"/>
      <c r="E21" s="20">
        <v>0</v>
      </c>
      <c r="F21" s="20">
        <v>0</v>
      </c>
      <c r="G21" s="15">
        <f t="shared" ref="G21:G23" si="4">SUM(E21:F21)</f>
        <v>0</v>
      </c>
      <c r="H21" s="15">
        <v>0</v>
      </c>
      <c r="I21" s="28" t="e">
        <f t="shared" si="0"/>
        <v>#DIV/0!</v>
      </c>
      <c r="J21" s="36"/>
      <c r="K21" s="14" t="s">
        <v>35</v>
      </c>
      <c r="L21" s="15"/>
      <c r="M21" s="15"/>
      <c r="N21" s="15"/>
      <c r="O21" s="15"/>
      <c r="P21" s="14"/>
      <c r="Q21" s="28"/>
    </row>
    <row r="22" spans="1:18" ht="20.25" customHeight="1" x14ac:dyDescent="0.2">
      <c r="A22" s="13">
        <v>10</v>
      </c>
      <c r="B22" s="33"/>
      <c r="C22" s="19" t="s">
        <v>39</v>
      </c>
      <c r="D22" s="20">
        <v>308652831</v>
      </c>
      <c r="E22" s="20">
        <f>[6]Munka1!$D$69</f>
        <v>340180049</v>
      </c>
      <c r="F22" s="20">
        <f>[6]Munka1!$E$69</f>
        <v>10682984</v>
      </c>
      <c r="G22" s="15">
        <f>[2]Munka1!$J21</f>
        <v>365633133</v>
      </c>
      <c r="H22" s="15">
        <f>[7]Munka1!$I$70</f>
        <v>365633133</v>
      </c>
      <c r="I22" s="28">
        <f t="shared" si="0"/>
        <v>1</v>
      </c>
      <c r="J22" s="36"/>
      <c r="K22" s="14" t="s">
        <v>36</v>
      </c>
      <c r="L22" s="15">
        <v>39991001</v>
      </c>
      <c r="M22" s="15">
        <v>0</v>
      </c>
      <c r="N22" s="15"/>
      <c r="O22" s="15">
        <v>0</v>
      </c>
      <c r="P22" s="14">
        <v>0</v>
      </c>
      <c r="Q22" s="28" t="e">
        <f t="shared" ref="Q22" si="5">P22/O22</f>
        <v>#DIV/0!</v>
      </c>
    </row>
    <row r="23" spans="1:18" ht="20.25" customHeight="1" x14ac:dyDescent="0.2">
      <c r="A23" s="13">
        <v>11</v>
      </c>
      <c r="B23" s="33"/>
      <c r="C23" s="19" t="s">
        <v>25</v>
      </c>
      <c r="D23" s="20"/>
      <c r="E23" s="20">
        <v>0</v>
      </c>
      <c r="F23" s="20">
        <v>0</v>
      </c>
      <c r="G23" s="15">
        <f t="shared" si="4"/>
        <v>0</v>
      </c>
      <c r="H23" s="15">
        <v>0</v>
      </c>
      <c r="I23" s="28" t="e">
        <f t="shared" si="0"/>
        <v>#DIV/0!</v>
      </c>
      <c r="J23" s="36"/>
      <c r="K23" s="14" t="s">
        <v>37</v>
      </c>
      <c r="L23" s="15">
        <v>15769472</v>
      </c>
      <c r="M23" s="15">
        <f>[8]Munka1!$D$17</f>
        <v>13100091</v>
      </c>
      <c r="N23" s="15">
        <f>[8]Munka1!$E$17</f>
        <v>1162740</v>
      </c>
      <c r="O23" s="15">
        <f>[2]Munka1!$S22</f>
        <v>14262831</v>
      </c>
      <c r="P23" s="15">
        <f>[9]Munka1!$I$17</f>
        <v>14262831</v>
      </c>
      <c r="Q23" s="28">
        <f t="shared" ref="Q23:Q25" si="6">P23/O23</f>
        <v>1</v>
      </c>
    </row>
    <row r="24" spans="1:18" ht="20.25" customHeight="1" x14ac:dyDescent="0.2">
      <c r="A24" s="13">
        <v>12</v>
      </c>
      <c r="B24" s="33"/>
      <c r="C24" s="14" t="s">
        <v>47</v>
      </c>
      <c r="D24" s="15">
        <v>56334770</v>
      </c>
      <c r="E24" s="15">
        <f>SUM(E25:E30)</f>
        <v>0</v>
      </c>
      <c r="F24" s="15">
        <f t="shared" ref="F24:H24" si="7">SUM(F25:F30)</f>
        <v>1162740</v>
      </c>
      <c r="G24" s="15">
        <f t="shared" si="7"/>
        <v>16583076</v>
      </c>
      <c r="H24" s="15">
        <f t="shared" si="7"/>
        <v>16583076</v>
      </c>
      <c r="I24" s="28">
        <f t="shared" si="0"/>
        <v>1</v>
      </c>
      <c r="J24" s="36"/>
      <c r="K24" s="14" t="s">
        <v>38</v>
      </c>
      <c r="L24" s="15">
        <v>305759495</v>
      </c>
      <c r="M24" s="15">
        <f>[8]Munka1!$D$22</f>
        <v>340180049</v>
      </c>
      <c r="N24" s="15">
        <f>[8]Munka1!$E$22</f>
        <v>10682984</v>
      </c>
      <c r="O24" s="15">
        <f>[2]Munka1!$S23</f>
        <v>365633133</v>
      </c>
      <c r="P24" s="15">
        <f>[9]Munka1!$I$22</f>
        <v>365633133</v>
      </c>
      <c r="Q24" s="28">
        <f t="shared" si="6"/>
        <v>1</v>
      </c>
      <c r="R24" s="10"/>
    </row>
    <row r="25" spans="1:18" ht="20.25" customHeight="1" x14ac:dyDescent="0.2">
      <c r="A25" s="13">
        <v>13</v>
      </c>
      <c r="B25" s="33"/>
      <c r="C25" s="19" t="s">
        <v>26</v>
      </c>
      <c r="D25" s="20"/>
      <c r="E25" s="20">
        <v>0</v>
      </c>
      <c r="F25" s="20">
        <v>0</v>
      </c>
      <c r="G25" s="15">
        <f t="shared" ref="G25:G28" si="8">SUM(E25:F25)</f>
        <v>0</v>
      </c>
      <c r="H25" s="15">
        <v>0</v>
      </c>
      <c r="I25" s="28" t="e">
        <f t="shared" si="0"/>
        <v>#DIV/0!</v>
      </c>
      <c r="J25" s="36"/>
      <c r="K25" s="14" t="s">
        <v>40</v>
      </c>
      <c r="L25" s="15">
        <v>0</v>
      </c>
      <c r="M25" s="15">
        <v>0</v>
      </c>
      <c r="N25" s="15"/>
      <c r="O25" s="15">
        <v>0</v>
      </c>
      <c r="P25" s="14">
        <v>0</v>
      </c>
      <c r="Q25" s="28" t="e">
        <f t="shared" si="6"/>
        <v>#DIV/0!</v>
      </c>
    </row>
    <row r="26" spans="1:18" ht="20.25" customHeight="1" x14ac:dyDescent="0.2">
      <c r="A26" s="13">
        <v>14</v>
      </c>
      <c r="B26" s="33"/>
      <c r="C26" s="19" t="s">
        <v>23</v>
      </c>
      <c r="D26" s="20"/>
      <c r="E26" s="20">
        <v>0</v>
      </c>
      <c r="F26" s="20">
        <v>0</v>
      </c>
      <c r="G26" s="15">
        <f t="shared" si="8"/>
        <v>0</v>
      </c>
      <c r="H26" s="15">
        <v>0</v>
      </c>
      <c r="I26" s="28" t="e">
        <f t="shared" si="0"/>
        <v>#DIV/0!</v>
      </c>
      <c r="J26" s="36"/>
      <c r="K26" s="14"/>
      <c r="L26" s="15"/>
      <c r="M26" s="15">
        <v>0</v>
      </c>
      <c r="N26" s="15"/>
      <c r="O26" s="15">
        <v>0</v>
      </c>
      <c r="P26" s="14">
        <v>0</v>
      </c>
      <c r="Q26" s="28"/>
    </row>
    <row r="27" spans="1:18" ht="20.25" customHeight="1" x14ac:dyDescent="0.2">
      <c r="A27" s="13">
        <v>15</v>
      </c>
      <c r="B27" s="33"/>
      <c r="C27" s="19" t="s">
        <v>27</v>
      </c>
      <c r="D27" s="20"/>
      <c r="E27" s="20">
        <v>0</v>
      </c>
      <c r="F27" s="20">
        <v>0</v>
      </c>
      <c r="G27" s="15">
        <f t="shared" si="8"/>
        <v>0</v>
      </c>
      <c r="H27" s="15">
        <v>0</v>
      </c>
      <c r="I27" s="28" t="e">
        <f t="shared" si="0"/>
        <v>#DIV/0!</v>
      </c>
      <c r="J27" s="36"/>
      <c r="K27" s="14"/>
      <c r="L27" s="15"/>
      <c r="M27" s="15">
        <v>0</v>
      </c>
      <c r="N27" s="15"/>
      <c r="O27" s="15">
        <v>0</v>
      </c>
      <c r="P27" s="14">
        <v>0</v>
      </c>
      <c r="Q27" s="28"/>
    </row>
    <row r="28" spans="1:18" ht="20.25" customHeight="1" x14ac:dyDescent="0.2">
      <c r="A28" s="13">
        <v>16</v>
      </c>
      <c r="B28" s="33"/>
      <c r="C28" s="19" t="s">
        <v>31</v>
      </c>
      <c r="D28" s="20">
        <v>39991001</v>
      </c>
      <c r="E28" s="20">
        <v>0</v>
      </c>
      <c r="F28" s="20">
        <v>0</v>
      </c>
      <c r="G28" s="15">
        <f t="shared" si="8"/>
        <v>0</v>
      </c>
      <c r="H28" s="15">
        <v>0</v>
      </c>
      <c r="I28" s="28" t="e">
        <f t="shared" si="0"/>
        <v>#DIV/0!</v>
      </c>
      <c r="J28" s="36"/>
      <c r="K28" s="14"/>
      <c r="L28" s="15"/>
      <c r="M28" s="15">
        <v>0</v>
      </c>
      <c r="N28" s="15"/>
      <c r="O28" s="15">
        <v>0</v>
      </c>
      <c r="P28" s="14">
        <v>0</v>
      </c>
      <c r="Q28" s="28"/>
    </row>
    <row r="29" spans="1:18" ht="20.25" customHeight="1" x14ac:dyDescent="0.2">
      <c r="A29" s="13">
        <v>17</v>
      </c>
      <c r="B29" s="33"/>
      <c r="C29" s="19" t="s">
        <v>30</v>
      </c>
      <c r="D29" s="20">
        <v>16343769</v>
      </c>
      <c r="E29" s="20">
        <f>[6]Munka1!$D$66</f>
        <v>0</v>
      </c>
      <c r="F29" s="20">
        <f>[6]Munka1!$E$66</f>
        <v>1162740</v>
      </c>
      <c r="G29" s="15">
        <f>[2]Munka1!$J28</f>
        <v>16583076</v>
      </c>
      <c r="H29" s="15">
        <f>[7]Munka1!$I$66</f>
        <v>16583076</v>
      </c>
      <c r="I29" s="28">
        <f t="shared" si="0"/>
        <v>1</v>
      </c>
      <c r="J29" s="36"/>
      <c r="K29" s="14"/>
      <c r="L29" s="15"/>
      <c r="M29" s="15">
        <v>0</v>
      </c>
      <c r="N29" s="15"/>
      <c r="O29" s="15">
        <v>0</v>
      </c>
      <c r="P29" s="14">
        <v>0</v>
      </c>
      <c r="Q29" s="28"/>
    </row>
    <row r="30" spans="1:18" ht="20.25" customHeight="1" x14ac:dyDescent="0.2">
      <c r="A30" s="13">
        <v>18</v>
      </c>
      <c r="B30" s="34"/>
      <c r="C30" s="19" t="s">
        <v>29</v>
      </c>
      <c r="D30" s="19">
        <v>0</v>
      </c>
      <c r="E30" s="20">
        <v>0</v>
      </c>
      <c r="F30" s="20">
        <v>0</v>
      </c>
      <c r="G30" s="15">
        <f t="shared" ref="G30" si="9">SUM(E30:F30)</f>
        <v>0</v>
      </c>
      <c r="H30" s="15">
        <v>0</v>
      </c>
      <c r="I30" s="28" t="e">
        <f t="shared" si="0"/>
        <v>#DIV/0!</v>
      </c>
      <c r="J30" s="37"/>
      <c r="K30" s="14"/>
      <c r="L30" s="15"/>
      <c r="M30" s="15">
        <v>0</v>
      </c>
      <c r="N30" s="15"/>
      <c r="O30" s="15">
        <v>0</v>
      </c>
      <c r="P30" s="14">
        <v>0</v>
      </c>
      <c r="Q30" s="28"/>
    </row>
    <row r="31" spans="1:18" s="5" customFormat="1" ht="20.25" customHeight="1" x14ac:dyDescent="0.2">
      <c r="A31" s="16">
        <v>19</v>
      </c>
      <c r="B31" s="21"/>
      <c r="C31" s="17" t="s">
        <v>48</v>
      </c>
      <c r="D31" s="18">
        <f>SUM(D19,D24)</f>
        <v>394573677</v>
      </c>
      <c r="E31" s="18">
        <f>SUM(E19,E24)</f>
        <v>372064895</v>
      </c>
      <c r="F31" s="18">
        <f t="shared" ref="F31:H31" si="10">SUM(F19,F24)</f>
        <v>11960713</v>
      </c>
      <c r="G31" s="18">
        <f t="shared" si="10"/>
        <v>414216044</v>
      </c>
      <c r="H31" s="18">
        <f t="shared" si="10"/>
        <v>414216044</v>
      </c>
      <c r="I31" s="29">
        <f t="shared" si="0"/>
        <v>1</v>
      </c>
      <c r="J31" s="23"/>
      <c r="K31" s="17" t="s">
        <v>49</v>
      </c>
      <c r="L31" s="18">
        <f>SUM(L19:L30)</f>
        <v>361519968</v>
      </c>
      <c r="M31" s="18">
        <f>SUM(M19:M30)</f>
        <v>353280140</v>
      </c>
      <c r="N31" s="18">
        <f t="shared" ref="N31:P31" si="11">SUM(N19:N30)</f>
        <v>11845724</v>
      </c>
      <c r="O31" s="18">
        <f t="shared" si="11"/>
        <v>379895964</v>
      </c>
      <c r="P31" s="18">
        <f t="shared" si="11"/>
        <v>379895964</v>
      </c>
      <c r="Q31" s="29">
        <f>P31/O31</f>
        <v>1</v>
      </c>
    </row>
    <row r="32" spans="1:18" s="5" customFormat="1" ht="20.25" customHeight="1" x14ac:dyDescent="0.2">
      <c r="A32" s="16">
        <v>20</v>
      </c>
      <c r="B32" s="21"/>
      <c r="C32" s="17" t="s">
        <v>50</v>
      </c>
      <c r="D32" s="18">
        <f>SUM(D18,D31)</f>
        <v>1027875312</v>
      </c>
      <c r="E32" s="18">
        <f>SUM(E18,E31)</f>
        <v>994712502</v>
      </c>
      <c r="F32" s="18">
        <f t="shared" ref="F32:H32" si="12">SUM(F18,F31)</f>
        <v>79274006</v>
      </c>
      <c r="G32" s="18">
        <f t="shared" si="12"/>
        <v>1142436528</v>
      </c>
      <c r="H32" s="18">
        <f t="shared" si="12"/>
        <v>1148771403</v>
      </c>
      <c r="I32" s="29">
        <f t="shared" si="0"/>
        <v>1.0055450564164734</v>
      </c>
      <c r="J32" s="23"/>
      <c r="K32" s="17" t="s">
        <v>51</v>
      </c>
      <c r="L32" s="18">
        <f>SUM(L18,L31)</f>
        <v>994726145</v>
      </c>
      <c r="M32" s="18">
        <f>SUM(M18,M31)</f>
        <v>994712502</v>
      </c>
      <c r="N32" s="18">
        <f t="shared" ref="N32:P32" si="13">SUM(N18,N31)</f>
        <v>79274006</v>
      </c>
      <c r="O32" s="18">
        <f t="shared" si="13"/>
        <v>1142436528</v>
      </c>
      <c r="P32" s="18">
        <f t="shared" si="13"/>
        <v>1088127436</v>
      </c>
      <c r="Q32" s="29">
        <f>P32/O32</f>
        <v>0.95246204872748952</v>
      </c>
    </row>
    <row r="33" spans="1:17" s="5" customFormat="1" ht="20.25" customHeight="1" x14ac:dyDescent="0.2">
      <c r="A33" s="16">
        <v>21</v>
      </c>
      <c r="B33" s="21"/>
      <c r="C33" s="17" t="s">
        <v>61</v>
      </c>
      <c r="D33" s="18">
        <f>SUM(D18-L18)</f>
        <v>95458</v>
      </c>
      <c r="E33" s="18">
        <f>SUM(E18-M18)</f>
        <v>-18784755</v>
      </c>
      <c r="F33" s="18">
        <f>SUM(F18-N18)</f>
        <v>-114989</v>
      </c>
      <c r="G33" s="18">
        <f>SUM(G18-O18)</f>
        <v>-34320080</v>
      </c>
      <c r="H33" s="18">
        <f>SUM(H18-P18)</f>
        <v>26323887</v>
      </c>
      <c r="I33" s="29">
        <f t="shared" si="0"/>
        <v>-0.76701123657054415</v>
      </c>
      <c r="J33" s="23"/>
      <c r="K33" s="17"/>
      <c r="L33" s="18"/>
      <c r="M33" s="18"/>
      <c r="N33" s="18"/>
      <c r="O33" s="18"/>
      <c r="P33" s="17"/>
      <c r="Q33" s="29"/>
    </row>
    <row r="34" spans="1:17" s="5" customFormat="1" ht="20.25" customHeight="1" x14ac:dyDescent="0.2">
      <c r="A34" s="16">
        <v>22</v>
      </c>
      <c r="B34" s="21"/>
      <c r="C34" s="17" t="s">
        <v>64</v>
      </c>
      <c r="D34" s="18">
        <f t="shared" ref="D34:H35" si="14">SUM(D31-L31)</f>
        <v>33053709</v>
      </c>
      <c r="E34" s="18">
        <f t="shared" si="14"/>
        <v>18784755</v>
      </c>
      <c r="F34" s="18">
        <f t="shared" si="14"/>
        <v>114989</v>
      </c>
      <c r="G34" s="18">
        <f t="shared" si="14"/>
        <v>34320080</v>
      </c>
      <c r="H34" s="18">
        <f t="shared" si="14"/>
        <v>34320080</v>
      </c>
      <c r="I34" s="29">
        <f t="shared" si="0"/>
        <v>1</v>
      </c>
      <c r="J34" s="23"/>
      <c r="K34" s="17"/>
      <c r="L34" s="18"/>
      <c r="M34" s="18"/>
      <c r="N34" s="18"/>
      <c r="O34" s="18"/>
      <c r="P34" s="17"/>
      <c r="Q34" s="29"/>
    </row>
    <row r="35" spans="1:17" s="5" customFormat="1" ht="20.25" customHeight="1" x14ac:dyDescent="0.2">
      <c r="A35" s="16">
        <v>23</v>
      </c>
      <c r="B35" s="21"/>
      <c r="C35" s="17" t="s">
        <v>62</v>
      </c>
      <c r="D35" s="18">
        <f t="shared" si="14"/>
        <v>33149167</v>
      </c>
      <c r="E35" s="18">
        <f t="shared" si="14"/>
        <v>0</v>
      </c>
      <c r="F35" s="18">
        <f t="shared" si="14"/>
        <v>0</v>
      </c>
      <c r="G35" s="18">
        <f t="shared" si="14"/>
        <v>0</v>
      </c>
      <c r="H35" s="18">
        <f t="shared" si="14"/>
        <v>60643967</v>
      </c>
      <c r="I35" s="29" t="e">
        <f t="shared" si="0"/>
        <v>#DIV/0!</v>
      </c>
      <c r="J35" s="23"/>
      <c r="K35" s="17"/>
      <c r="L35" s="18"/>
      <c r="M35" s="18"/>
      <c r="N35" s="18"/>
      <c r="O35" s="18"/>
      <c r="P35" s="17"/>
      <c r="Q35" s="29"/>
    </row>
    <row r="36" spans="1:17" ht="20.25" customHeight="1" x14ac:dyDescent="0.2"/>
    <row r="37" spans="1:17" ht="20.25" customHeight="1" x14ac:dyDescent="0.2">
      <c r="A37" s="38" t="s">
        <v>41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</row>
    <row r="38" spans="1:17" ht="17.25" customHeight="1" x14ac:dyDescent="0.2">
      <c r="A38" s="40" t="s">
        <v>13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</row>
    <row r="39" spans="1:17" ht="20.25" customHeight="1" x14ac:dyDescent="0.2">
      <c r="A39" s="39" t="s">
        <v>16</v>
      </c>
      <c r="B39" s="39" t="s">
        <v>72</v>
      </c>
      <c r="C39" s="42" t="s">
        <v>15</v>
      </c>
      <c r="D39" s="43"/>
      <c r="E39" s="43"/>
      <c r="F39" s="43"/>
      <c r="G39" s="43"/>
      <c r="H39" s="43"/>
      <c r="I39" s="44"/>
      <c r="J39" s="39" t="s">
        <v>72</v>
      </c>
      <c r="K39" s="39" t="s">
        <v>19</v>
      </c>
      <c r="L39" s="39"/>
      <c r="M39" s="39"/>
      <c r="N39" s="39"/>
      <c r="O39" s="39"/>
      <c r="P39" s="39"/>
      <c r="Q39" s="39"/>
    </row>
    <row r="40" spans="1:17" ht="39" customHeight="1" x14ac:dyDescent="0.2">
      <c r="A40" s="39"/>
      <c r="B40" s="39"/>
      <c r="C40" s="11" t="s">
        <v>17</v>
      </c>
      <c r="D40" s="11" t="s">
        <v>93</v>
      </c>
      <c r="E40" s="12" t="s">
        <v>18</v>
      </c>
      <c r="F40" s="12" t="s">
        <v>87</v>
      </c>
      <c r="G40" s="12" t="s">
        <v>90</v>
      </c>
      <c r="H40" s="12" t="s">
        <v>91</v>
      </c>
      <c r="I40" s="27" t="s">
        <v>88</v>
      </c>
      <c r="J40" s="39"/>
      <c r="K40" s="11" t="s">
        <v>17</v>
      </c>
      <c r="L40" s="22" t="s">
        <v>93</v>
      </c>
      <c r="M40" s="12" t="s">
        <v>18</v>
      </c>
      <c r="N40" s="12" t="s">
        <v>87</v>
      </c>
      <c r="O40" s="12" t="s">
        <v>90</v>
      </c>
      <c r="P40" s="12" t="s">
        <v>91</v>
      </c>
      <c r="Q40" s="27" t="s">
        <v>88</v>
      </c>
    </row>
    <row r="41" spans="1:17" ht="20.25" customHeight="1" x14ac:dyDescent="0.2">
      <c r="A41" s="13">
        <v>1</v>
      </c>
      <c r="B41" s="11" t="s">
        <v>83</v>
      </c>
      <c r="C41" s="14" t="s">
        <v>7</v>
      </c>
      <c r="D41" s="15">
        <v>16810010</v>
      </c>
      <c r="E41" s="15">
        <f>[1]Munka1!$D$154</f>
        <v>239452865</v>
      </c>
      <c r="F41" s="15">
        <f>[1]Munka1!$E$154</f>
        <v>10000000</v>
      </c>
      <c r="G41" s="15">
        <f>[2]Munka1!$J40</f>
        <v>254501572</v>
      </c>
      <c r="H41" s="15">
        <f>[3]Munka1!$I$164</f>
        <v>15048707</v>
      </c>
      <c r="I41" s="28">
        <f t="shared" ref="I41:I65" si="15">H41/G41</f>
        <v>5.9130114135405025E-2</v>
      </c>
      <c r="J41" s="22" t="s">
        <v>80</v>
      </c>
      <c r="K41" s="14" t="s">
        <v>4</v>
      </c>
      <c r="L41" s="15">
        <v>17644821</v>
      </c>
      <c r="M41" s="15">
        <f>[10]Munka1!$D$164</f>
        <v>15573810</v>
      </c>
      <c r="N41" s="15">
        <f>[10]Munka1!$E$164</f>
        <v>11217572</v>
      </c>
      <c r="O41" s="15">
        <f>[2]Munka1!$S40</f>
        <v>34908996</v>
      </c>
      <c r="P41" s="15">
        <f>[11]Munka1!$I$168</f>
        <v>20655704</v>
      </c>
      <c r="Q41" s="28">
        <f t="shared" ref="Q41:Q44" si="16">P41/O41</f>
        <v>0.59170146285501879</v>
      </c>
    </row>
    <row r="42" spans="1:17" ht="20.25" customHeight="1" x14ac:dyDescent="0.2">
      <c r="A42" s="13">
        <v>2</v>
      </c>
      <c r="B42" s="11" t="s">
        <v>84</v>
      </c>
      <c r="C42" s="14" t="s">
        <v>2</v>
      </c>
      <c r="D42" s="15">
        <v>307874</v>
      </c>
      <c r="E42" s="15">
        <f>[1]Munka1!$D$158</f>
        <v>0</v>
      </c>
      <c r="F42" s="15">
        <f>[1]Munka1!$E$158</f>
        <v>0</v>
      </c>
      <c r="G42" s="15">
        <f>[2]Munka1!$J41</f>
        <v>250000</v>
      </c>
      <c r="H42" s="15">
        <f>[3]Munka1!$I$167</f>
        <v>250000</v>
      </c>
      <c r="I42" s="28">
        <f t="shared" si="15"/>
        <v>1</v>
      </c>
      <c r="J42" s="22" t="s">
        <v>81</v>
      </c>
      <c r="K42" s="14" t="s">
        <v>3</v>
      </c>
      <c r="L42" s="15">
        <v>53972992</v>
      </c>
      <c r="M42" s="15">
        <f>[10]Munka1!$D$165</f>
        <v>311588311</v>
      </c>
      <c r="N42" s="15">
        <f>[10]Munka1!$E$165</f>
        <v>-1589125</v>
      </c>
      <c r="O42" s="15">
        <f>[2]Munka1!$S41</f>
        <v>309999186</v>
      </c>
      <c r="P42" s="15">
        <f>[11]Munka1!$I$169</f>
        <v>80522166</v>
      </c>
      <c r="Q42" s="28">
        <f t="shared" si="16"/>
        <v>0.25974960463283281</v>
      </c>
    </row>
    <row r="43" spans="1:17" ht="20.25" customHeight="1" x14ac:dyDescent="0.2">
      <c r="A43" s="13">
        <v>3</v>
      </c>
      <c r="B43" s="11" t="s">
        <v>85</v>
      </c>
      <c r="C43" s="14" t="s">
        <v>8</v>
      </c>
      <c r="D43" s="15">
        <v>0</v>
      </c>
      <c r="E43" s="15">
        <f>[1]Munka1!$D$159</f>
        <v>0</v>
      </c>
      <c r="F43" s="15">
        <f>[1]Munka1!$E$159</f>
        <v>0</v>
      </c>
      <c r="G43" s="15">
        <f>[2]Munka1!$J42</f>
        <v>0</v>
      </c>
      <c r="H43" s="15">
        <f>[12]Munka1!$I$165</f>
        <v>0</v>
      </c>
      <c r="I43" s="28" t="e">
        <f t="shared" si="15"/>
        <v>#DIV/0!</v>
      </c>
      <c r="J43" s="22" t="s">
        <v>82</v>
      </c>
      <c r="K43" s="14" t="s">
        <v>28</v>
      </c>
      <c r="L43" s="15">
        <v>195615024</v>
      </c>
      <c r="M43" s="15">
        <f>[10]Munka1!$D$166</f>
        <v>0</v>
      </c>
      <c r="N43" s="15">
        <f>[10]Munka1!$E$166</f>
        <v>677559</v>
      </c>
      <c r="O43" s="15">
        <f>[2]Munka1!$S42</f>
        <v>677559</v>
      </c>
      <c r="P43" s="15">
        <f>[11]Munka1!$I$170</f>
        <v>677559</v>
      </c>
      <c r="Q43" s="28">
        <f t="shared" si="16"/>
        <v>1</v>
      </c>
    </row>
    <row r="44" spans="1:17" ht="20.25" customHeight="1" x14ac:dyDescent="0.2">
      <c r="A44" s="13">
        <v>4</v>
      </c>
      <c r="B44" s="11" t="s">
        <v>70</v>
      </c>
      <c r="C44" s="14" t="s">
        <v>0</v>
      </c>
      <c r="D44" s="15">
        <v>0</v>
      </c>
      <c r="E44" s="15">
        <v>0</v>
      </c>
      <c r="F44" s="15">
        <v>0</v>
      </c>
      <c r="G44" s="15">
        <f>[2]Munka1!$J43</f>
        <v>2818907</v>
      </c>
      <c r="H44" s="15">
        <v>2818907</v>
      </c>
      <c r="I44" s="28">
        <f t="shared" si="15"/>
        <v>1</v>
      </c>
      <c r="J44" s="22"/>
      <c r="K44" s="19"/>
      <c r="L44" s="20">
        <v>0</v>
      </c>
      <c r="M44" s="20">
        <v>0</v>
      </c>
      <c r="N44" s="20">
        <v>0</v>
      </c>
      <c r="O44" s="20">
        <v>0</v>
      </c>
      <c r="P44" s="14">
        <v>0</v>
      </c>
      <c r="Q44" s="28" t="e">
        <f t="shared" si="16"/>
        <v>#DIV/0!</v>
      </c>
    </row>
    <row r="45" spans="1:17" ht="20.25" customHeight="1" x14ac:dyDescent="0.2">
      <c r="A45" s="13">
        <v>5</v>
      </c>
      <c r="B45" s="11" t="s">
        <v>71</v>
      </c>
      <c r="C45" s="14" t="s">
        <v>86</v>
      </c>
      <c r="D45" s="15">
        <v>0</v>
      </c>
      <c r="E45" s="15">
        <v>4000000</v>
      </c>
      <c r="F45" s="15">
        <v>306006</v>
      </c>
      <c r="G45" s="15">
        <f>[2]Munka1!$J44</f>
        <v>4306006</v>
      </c>
      <c r="H45" s="15">
        <v>4306006</v>
      </c>
      <c r="I45" s="28">
        <f t="shared" si="15"/>
        <v>1</v>
      </c>
      <c r="J45" s="22"/>
      <c r="K45" s="19"/>
      <c r="L45" s="20"/>
      <c r="M45" s="20"/>
      <c r="N45" s="20"/>
      <c r="O45" s="20"/>
      <c r="P45" s="14"/>
      <c r="Q45" s="28"/>
    </row>
    <row r="46" spans="1:17" s="5" customFormat="1" ht="20.25" customHeight="1" x14ac:dyDescent="0.2">
      <c r="A46" s="16">
        <v>6</v>
      </c>
      <c r="B46" s="21"/>
      <c r="C46" s="17" t="s">
        <v>52</v>
      </c>
      <c r="D46" s="18">
        <f>SUM(D41:D45)</f>
        <v>17117884</v>
      </c>
      <c r="E46" s="18">
        <f>SUM(E41:E45)</f>
        <v>243452865</v>
      </c>
      <c r="F46" s="18">
        <f t="shared" ref="F46:H46" si="17">SUM(F41:F45)</f>
        <v>10306006</v>
      </c>
      <c r="G46" s="18">
        <f t="shared" si="17"/>
        <v>261876485</v>
      </c>
      <c r="H46" s="18">
        <f t="shared" si="17"/>
        <v>22423620</v>
      </c>
      <c r="I46" s="29">
        <f t="shared" si="15"/>
        <v>8.5626702985569708E-2</v>
      </c>
      <c r="J46" s="23"/>
      <c r="K46" s="17" t="s">
        <v>53</v>
      </c>
      <c r="L46" s="18">
        <f t="shared" ref="L46:P46" si="18">SUM(L41:L44)</f>
        <v>267232837</v>
      </c>
      <c r="M46" s="18">
        <f t="shared" si="18"/>
        <v>327162121</v>
      </c>
      <c r="N46" s="18">
        <f t="shared" si="18"/>
        <v>10306006</v>
      </c>
      <c r="O46" s="18">
        <f t="shared" si="18"/>
        <v>345585741</v>
      </c>
      <c r="P46" s="18">
        <f t="shared" si="18"/>
        <v>101855429</v>
      </c>
      <c r="Q46" s="29">
        <f t="shared" ref="Q46" si="19">P46/O46</f>
        <v>0.29473273030671715</v>
      </c>
    </row>
    <row r="47" spans="1:17" ht="20.25" customHeight="1" x14ac:dyDescent="0.2">
      <c r="A47" s="16">
        <v>7</v>
      </c>
      <c r="B47" s="32" t="s">
        <v>78</v>
      </c>
      <c r="C47" s="14" t="s">
        <v>54</v>
      </c>
      <c r="D47" s="15">
        <v>335568213</v>
      </c>
      <c r="E47" s="15">
        <f>SUM(E48:E51)</f>
        <v>83709256</v>
      </c>
      <c r="F47" s="15">
        <f t="shared" ref="F47:H47" si="20">SUM(F48:F51)</f>
        <v>0</v>
      </c>
      <c r="G47" s="15">
        <f t="shared" si="20"/>
        <v>83709256</v>
      </c>
      <c r="H47" s="15">
        <f t="shared" si="20"/>
        <v>83709256</v>
      </c>
      <c r="I47" s="28">
        <f t="shared" si="15"/>
        <v>1</v>
      </c>
      <c r="J47" s="35" t="s">
        <v>79</v>
      </c>
      <c r="K47" s="14" t="s">
        <v>33</v>
      </c>
      <c r="L47" s="15"/>
      <c r="M47" s="15"/>
      <c r="N47" s="15"/>
      <c r="O47" s="15"/>
      <c r="P47" s="14"/>
      <c r="Q47" s="28"/>
    </row>
    <row r="48" spans="1:17" ht="20.25" customHeight="1" x14ac:dyDescent="0.2">
      <c r="A48" s="13">
        <v>8</v>
      </c>
      <c r="B48" s="33"/>
      <c r="C48" s="19" t="s">
        <v>22</v>
      </c>
      <c r="D48" s="20">
        <v>335568213</v>
      </c>
      <c r="E48" s="20">
        <f>[6]Munka1!$D$18</f>
        <v>83709256</v>
      </c>
      <c r="F48" s="20">
        <f>[6]Munka1!$E$18</f>
        <v>0</v>
      </c>
      <c r="G48" s="15">
        <f>[2]Munka1!$J47</f>
        <v>83709256</v>
      </c>
      <c r="H48" s="15">
        <f>[7]Munka1!$I$18</f>
        <v>83709256</v>
      </c>
      <c r="I48" s="28">
        <f t="shared" si="15"/>
        <v>1</v>
      </c>
      <c r="J48" s="36"/>
      <c r="K48" s="14" t="s">
        <v>34</v>
      </c>
      <c r="L48" s="15">
        <v>0</v>
      </c>
      <c r="M48" s="15">
        <v>0</v>
      </c>
      <c r="N48" s="15">
        <v>0</v>
      </c>
      <c r="O48" s="15">
        <v>0</v>
      </c>
      <c r="P48" s="14">
        <v>0</v>
      </c>
      <c r="Q48" s="28" t="e">
        <f t="shared" ref="Q48:Q53" si="21">P48/O48</f>
        <v>#DIV/0!</v>
      </c>
    </row>
    <row r="49" spans="1:17" ht="20.25" customHeight="1" x14ac:dyDescent="0.2">
      <c r="A49" s="13">
        <v>9</v>
      </c>
      <c r="B49" s="33"/>
      <c r="C49" s="19" t="s">
        <v>21</v>
      </c>
      <c r="D49" s="20"/>
      <c r="E49" s="20">
        <v>0</v>
      </c>
      <c r="F49" s="20">
        <v>0</v>
      </c>
      <c r="G49" s="20">
        <v>0</v>
      </c>
      <c r="H49" s="15">
        <v>0</v>
      </c>
      <c r="I49" s="28" t="e">
        <f t="shared" si="15"/>
        <v>#DIV/0!</v>
      </c>
      <c r="J49" s="36"/>
      <c r="K49" s="14" t="s">
        <v>35</v>
      </c>
      <c r="L49" s="15">
        <v>0</v>
      </c>
      <c r="M49" s="15">
        <v>0</v>
      </c>
      <c r="N49" s="15">
        <v>0</v>
      </c>
      <c r="O49" s="15">
        <v>0</v>
      </c>
      <c r="P49" s="14">
        <v>0</v>
      </c>
      <c r="Q49" s="28" t="e">
        <f t="shared" si="21"/>
        <v>#DIV/0!</v>
      </c>
    </row>
    <row r="50" spans="1:17" ht="20.25" customHeight="1" x14ac:dyDescent="0.2">
      <c r="A50" s="13">
        <v>10</v>
      </c>
      <c r="B50" s="33"/>
      <c r="C50" s="19" t="s">
        <v>32</v>
      </c>
      <c r="D50" s="20"/>
      <c r="E50" s="20">
        <v>0</v>
      </c>
      <c r="F50" s="20">
        <v>0</v>
      </c>
      <c r="G50" s="20">
        <v>0</v>
      </c>
      <c r="H50" s="15">
        <v>0</v>
      </c>
      <c r="I50" s="28" t="e">
        <f t="shared" si="15"/>
        <v>#DIV/0!</v>
      </c>
      <c r="J50" s="36"/>
      <c r="K50" s="14" t="s">
        <v>36</v>
      </c>
      <c r="L50" s="15">
        <v>0</v>
      </c>
      <c r="M50" s="15">
        <v>0</v>
      </c>
      <c r="N50" s="15">
        <v>0</v>
      </c>
      <c r="O50" s="15">
        <v>0</v>
      </c>
      <c r="P50" s="14">
        <v>0</v>
      </c>
      <c r="Q50" s="28" t="e">
        <f t="shared" si="21"/>
        <v>#DIV/0!</v>
      </c>
    </row>
    <row r="51" spans="1:17" ht="20.25" customHeight="1" x14ac:dyDescent="0.2">
      <c r="A51" s="13">
        <v>11</v>
      </c>
      <c r="B51" s="33"/>
      <c r="C51" s="19" t="s">
        <v>25</v>
      </c>
      <c r="D51" s="20"/>
      <c r="E51" s="20">
        <v>0</v>
      </c>
      <c r="F51" s="20">
        <v>0</v>
      </c>
      <c r="G51" s="20">
        <v>0</v>
      </c>
      <c r="H51" s="15">
        <v>0</v>
      </c>
      <c r="I51" s="28" t="e">
        <f t="shared" si="15"/>
        <v>#DIV/0!</v>
      </c>
      <c r="J51" s="36"/>
      <c r="K51" s="14" t="s">
        <v>37</v>
      </c>
      <c r="L51" s="15">
        <v>0</v>
      </c>
      <c r="M51" s="15">
        <v>0</v>
      </c>
      <c r="N51" s="15">
        <v>0</v>
      </c>
      <c r="O51" s="15">
        <v>0</v>
      </c>
      <c r="P51" s="14">
        <v>0</v>
      </c>
      <c r="Q51" s="28" t="e">
        <f t="shared" si="21"/>
        <v>#DIV/0!</v>
      </c>
    </row>
    <row r="52" spans="1:17" ht="20.25" customHeight="1" x14ac:dyDescent="0.2">
      <c r="A52" s="13">
        <v>12</v>
      </c>
      <c r="B52" s="33"/>
      <c r="C52" s="14" t="s">
        <v>55</v>
      </c>
      <c r="D52" s="15"/>
      <c r="E52" s="15">
        <f>SUM(E53:E58)</f>
        <v>0</v>
      </c>
      <c r="F52" s="15">
        <f t="shared" ref="F52:G52" si="22">SUM(F53:F58)</f>
        <v>0</v>
      </c>
      <c r="G52" s="15">
        <f t="shared" si="22"/>
        <v>0</v>
      </c>
      <c r="H52" s="15">
        <v>0</v>
      </c>
      <c r="I52" s="28" t="e">
        <f t="shared" si="15"/>
        <v>#DIV/0!</v>
      </c>
      <c r="J52" s="36"/>
      <c r="K52" s="14" t="s">
        <v>38</v>
      </c>
      <c r="L52" s="15">
        <v>2893336</v>
      </c>
      <c r="M52" s="15">
        <v>0</v>
      </c>
      <c r="N52" s="15">
        <v>0</v>
      </c>
      <c r="O52" s="15">
        <v>0</v>
      </c>
      <c r="P52" s="14">
        <v>0</v>
      </c>
      <c r="Q52" s="28" t="e">
        <f t="shared" si="21"/>
        <v>#DIV/0!</v>
      </c>
    </row>
    <row r="53" spans="1:17" ht="20.25" customHeight="1" x14ac:dyDescent="0.2">
      <c r="A53" s="13">
        <v>13</v>
      </c>
      <c r="B53" s="33"/>
      <c r="C53" s="19" t="s">
        <v>26</v>
      </c>
      <c r="D53" s="20"/>
      <c r="E53" s="20">
        <v>0</v>
      </c>
      <c r="F53" s="20">
        <v>0</v>
      </c>
      <c r="G53" s="20">
        <v>0</v>
      </c>
      <c r="H53" s="15">
        <v>0</v>
      </c>
      <c r="I53" s="28" t="e">
        <f t="shared" si="15"/>
        <v>#DIV/0!</v>
      </c>
      <c r="J53" s="36"/>
      <c r="K53" s="14" t="s">
        <v>40</v>
      </c>
      <c r="L53" s="15">
        <v>0</v>
      </c>
      <c r="M53" s="15">
        <v>0</v>
      </c>
      <c r="N53" s="15">
        <v>0</v>
      </c>
      <c r="O53" s="15">
        <v>0</v>
      </c>
      <c r="P53" s="14">
        <v>0</v>
      </c>
      <c r="Q53" s="28" t="e">
        <f t="shared" si="21"/>
        <v>#DIV/0!</v>
      </c>
    </row>
    <row r="54" spans="1:17" ht="20.25" customHeight="1" x14ac:dyDescent="0.2">
      <c r="A54" s="13">
        <v>14</v>
      </c>
      <c r="B54" s="33"/>
      <c r="C54" s="19" t="s">
        <v>23</v>
      </c>
      <c r="D54" s="20"/>
      <c r="E54" s="20">
        <v>0</v>
      </c>
      <c r="F54" s="20">
        <v>0</v>
      </c>
      <c r="G54" s="20">
        <v>0</v>
      </c>
      <c r="H54" s="15">
        <v>0</v>
      </c>
      <c r="I54" s="28" t="e">
        <f t="shared" si="15"/>
        <v>#DIV/0!</v>
      </c>
      <c r="J54" s="36"/>
      <c r="K54" s="14"/>
      <c r="L54" s="15"/>
      <c r="M54" s="15"/>
      <c r="N54" s="15"/>
      <c r="O54" s="15"/>
      <c r="P54" s="14"/>
      <c r="Q54" s="28"/>
    </row>
    <row r="55" spans="1:17" ht="20.25" customHeight="1" x14ac:dyDescent="0.2">
      <c r="A55" s="13">
        <v>15</v>
      </c>
      <c r="B55" s="33"/>
      <c r="C55" s="19" t="s">
        <v>27</v>
      </c>
      <c r="D55" s="20"/>
      <c r="E55" s="20">
        <v>0</v>
      </c>
      <c r="F55" s="20">
        <v>0</v>
      </c>
      <c r="G55" s="20">
        <v>0</v>
      </c>
      <c r="H55" s="15">
        <v>0</v>
      </c>
      <c r="I55" s="28" t="e">
        <f t="shared" si="15"/>
        <v>#DIV/0!</v>
      </c>
      <c r="J55" s="36"/>
      <c r="K55" s="14"/>
      <c r="L55" s="15"/>
      <c r="M55" s="15"/>
      <c r="N55" s="15"/>
      <c r="O55" s="15"/>
      <c r="P55" s="14"/>
      <c r="Q55" s="28"/>
    </row>
    <row r="56" spans="1:17" ht="20.25" customHeight="1" x14ac:dyDescent="0.2">
      <c r="A56" s="13">
        <v>16</v>
      </c>
      <c r="B56" s="33"/>
      <c r="C56" s="19" t="s">
        <v>31</v>
      </c>
      <c r="D56" s="20"/>
      <c r="E56" s="20">
        <v>0</v>
      </c>
      <c r="F56" s="20">
        <v>0</v>
      </c>
      <c r="G56" s="20">
        <v>0</v>
      </c>
      <c r="H56" s="15">
        <v>0</v>
      </c>
      <c r="I56" s="28" t="e">
        <f t="shared" si="15"/>
        <v>#DIV/0!</v>
      </c>
      <c r="J56" s="36"/>
      <c r="K56" s="14"/>
      <c r="L56" s="15"/>
      <c r="M56" s="15"/>
      <c r="N56" s="15"/>
      <c r="O56" s="15"/>
      <c r="P56" s="14"/>
      <c r="Q56" s="28"/>
    </row>
    <row r="57" spans="1:17" ht="20.25" customHeight="1" x14ac:dyDescent="0.2">
      <c r="A57" s="13">
        <v>17</v>
      </c>
      <c r="B57" s="33"/>
      <c r="C57" s="19" t="s">
        <v>30</v>
      </c>
      <c r="D57" s="20"/>
      <c r="E57" s="20">
        <v>0</v>
      </c>
      <c r="F57" s="20">
        <v>0</v>
      </c>
      <c r="G57" s="20">
        <v>0</v>
      </c>
      <c r="H57" s="15">
        <v>0</v>
      </c>
      <c r="I57" s="28" t="e">
        <f t="shared" si="15"/>
        <v>#DIV/0!</v>
      </c>
      <c r="J57" s="36"/>
      <c r="K57" s="14"/>
      <c r="L57" s="15"/>
      <c r="M57" s="15"/>
      <c r="N57" s="15"/>
      <c r="O57" s="15"/>
      <c r="P57" s="14"/>
      <c r="Q57" s="28"/>
    </row>
    <row r="58" spans="1:17" ht="20.25" customHeight="1" x14ac:dyDescent="0.2">
      <c r="A58" s="13">
        <v>18</v>
      </c>
      <c r="B58" s="34"/>
      <c r="C58" s="19" t="s">
        <v>29</v>
      </c>
      <c r="D58" s="19"/>
      <c r="E58" s="20">
        <v>0</v>
      </c>
      <c r="F58" s="20">
        <v>0</v>
      </c>
      <c r="G58" s="20">
        <v>0</v>
      </c>
      <c r="H58" s="15">
        <v>0</v>
      </c>
      <c r="I58" s="28" t="e">
        <f t="shared" si="15"/>
        <v>#DIV/0!</v>
      </c>
      <c r="J58" s="37"/>
      <c r="K58" s="14"/>
      <c r="L58" s="15"/>
      <c r="M58" s="15"/>
      <c r="N58" s="15"/>
      <c r="O58" s="15"/>
      <c r="P58" s="14"/>
      <c r="Q58" s="28"/>
    </row>
    <row r="59" spans="1:17" s="5" customFormat="1" ht="20.25" customHeight="1" x14ac:dyDescent="0.2">
      <c r="A59" s="16">
        <v>19</v>
      </c>
      <c r="B59" s="21"/>
      <c r="C59" s="17" t="s">
        <v>56</v>
      </c>
      <c r="D59" s="18">
        <f>SUM(D47,D52)</f>
        <v>335568213</v>
      </c>
      <c r="E59" s="18">
        <f>SUM(E47,E52)</f>
        <v>83709256</v>
      </c>
      <c r="F59" s="18">
        <f t="shared" ref="F59:H59" si="23">SUM(F47,F52)</f>
        <v>0</v>
      </c>
      <c r="G59" s="18">
        <f t="shared" si="23"/>
        <v>83709256</v>
      </c>
      <c r="H59" s="18">
        <f t="shared" si="23"/>
        <v>83709256</v>
      </c>
      <c r="I59" s="29">
        <f t="shared" si="15"/>
        <v>1</v>
      </c>
      <c r="J59" s="23"/>
      <c r="K59" s="17" t="s">
        <v>58</v>
      </c>
      <c r="L59" s="18">
        <f>SUM(L47:L58)</f>
        <v>2893336</v>
      </c>
      <c r="M59" s="18">
        <f>SUM(M47:M58)</f>
        <v>0</v>
      </c>
      <c r="N59" s="18">
        <f t="shared" ref="N59:P59" si="24">SUM(N47:N58)</f>
        <v>0</v>
      </c>
      <c r="O59" s="18">
        <f t="shared" si="24"/>
        <v>0</v>
      </c>
      <c r="P59" s="18">
        <f t="shared" si="24"/>
        <v>0</v>
      </c>
      <c r="Q59" s="29" t="e">
        <f t="shared" ref="Q59:Q60" si="25">P59/O59</f>
        <v>#DIV/0!</v>
      </c>
    </row>
    <row r="60" spans="1:17" s="5" customFormat="1" ht="20.25" customHeight="1" x14ac:dyDescent="0.2">
      <c r="A60" s="16">
        <v>20</v>
      </c>
      <c r="B60" s="21"/>
      <c r="C60" s="17" t="s">
        <v>57</v>
      </c>
      <c r="D60" s="18">
        <f>SUM(D46,D59)</f>
        <v>352686097</v>
      </c>
      <c r="E60" s="18">
        <f>SUM(E46,E59)</f>
        <v>327162121</v>
      </c>
      <c r="F60" s="18">
        <f t="shared" ref="F60:H60" si="26">SUM(F46,F59)</f>
        <v>10306006</v>
      </c>
      <c r="G60" s="18">
        <f t="shared" si="26"/>
        <v>345585741</v>
      </c>
      <c r="H60" s="18">
        <f t="shared" si="26"/>
        <v>106132876</v>
      </c>
      <c r="I60" s="29">
        <f t="shared" si="15"/>
        <v>0.30711011308768088</v>
      </c>
      <c r="J60" s="23"/>
      <c r="K60" s="17" t="s">
        <v>59</v>
      </c>
      <c r="L60" s="18">
        <f>SUM(L46,L59)</f>
        <v>270126173</v>
      </c>
      <c r="M60" s="18">
        <f>SUM(M46,M59)</f>
        <v>327162121</v>
      </c>
      <c r="N60" s="18">
        <f t="shared" ref="N60:P60" si="27">SUM(N46,N59)</f>
        <v>10306006</v>
      </c>
      <c r="O60" s="18">
        <f t="shared" si="27"/>
        <v>345585741</v>
      </c>
      <c r="P60" s="18">
        <f t="shared" si="27"/>
        <v>101855429</v>
      </c>
      <c r="Q60" s="29">
        <f t="shared" si="25"/>
        <v>0.29473273030671715</v>
      </c>
    </row>
    <row r="61" spans="1:17" s="5" customFormat="1" ht="20.25" customHeight="1" x14ac:dyDescent="0.2">
      <c r="A61" s="16">
        <v>21</v>
      </c>
      <c r="B61" s="21"/>
      <c r="C61" s="17" t="s">
        <v>60</v>
      </c>
      <c r="D61" s="18">
        <f>SUM(D46-L46)</f>
        <v>-250114953</v>
      </c>
      <c r="E61" s="18">
        <f>SUM(E46-M46)</f>
        <v>-83709256</v>
      </c>
      <c r="F61" s="18">
        <f>SUM(F46-N46)</f>
        <v>0</v>
      </c>
      <c r="G61" s="18">
        <f>SUM(G46-O46)</f>
        <v>-83709256</v>
      </c>
      <c r="H61" s="18">
        <f>SUM(H46-P46)</f>
        <v>-79431809</v>
      </c>
      <c r="I61" s="29">
        <f t="shared" si="15"/>
        <v>0.94890114660677427</v>
      </c>
      <c r="J61" s="23"/>
      <c r="K61" s="17"/>
      <c r="L61" s="18"/>
      <c r="M61" s="18"/>
      <c r="N61" s="18"/>
      <c r="O61" s="18"/>
      <c r="P61" s="17"/>
      <c r="Q61" s="29"/>
    </row>
    <row r="62" spans="1:17" s="5" customFormat="1" ht="20.25" customHeight="1" x14ac:dyDescent="0.2">
      <c r="A62" s="16">
        <v>22</v>
      </c>
      <c r="B62" s="21"/>
      <c r="C62" s="17" t="s">
        <v>65</v>
      </c>
      <c r="D62" s="18">
        <f t="shared" ref="D62:H63" si="28">SUM(D59-L59)</f>
        <v>332674877</v>
      </c>
      <c r="E62" s="18">
        <f t="shared" si="28"/>
        <v>83709256</v>
      </c>
      <c r="F62" s="18">
        <f t="shared" si="28"/>
        <v>0</v>
      </c>
      <c r="G62" s="18">
        <f t="shared" si="28"/>
        <v>83709256</v>
      </c>
      <c r="H62" s="18">
        <f t="shared" si="28"/>
        <v>83709256</v>
      </c>
      <c r="I62" s="29">
        <f t="shared" si="15"/>
        <v>1</v>
      </c>
      <c r="J62" s="23"/>
      <c r="K62" s="17"/>
      <c r="L62" s="18"/>
      <c r="M62" s="18"/>
      <c r="N62" s="18"/>
      <c r="O62" s="18"/>
      <c r="P62" s="17"/>
      <c r="Q62" s="29"/>
    </row>
    <row r="63" spans="1:17" s="5" customFormat="1" ht="20.25" customHeight="1" x14ac:dyDescent="0.2">
      <c r="A63" s="16">
        <v>23</v>
      </c>
      <c r="B63" s="21"/>
      <c r="C63" s="17" t="s">
        <v>63</v>
      </c>
      <c r="D63" s="18">
        <f t="shared" si="28"/>
        <v>82559924</v>
      </c>
      <c r="E63" s="18">
        <f t="shared" si="28"/>
        <v>0</v>
      </c>
      <c r="F63" s="18">
        <f t="shared" si="28"/>
        <v>0</v>
      </c>
      <c r="G63" s="18">
        <f t="shared" si="28"/>
        <v>0</v>
      </c>
      <c r="H63" s="18">
        <f t="shared" si="28"/>
        <v>4277447</v>
      </c>
      <c r="I63" s="29" t="e">
        <f t="shared" si="15"/>
        <v>#DIV/0!</v>
      </c>
      <c r="J63" s="23"/>
      <c r="K63" s="17"/>
      <c r="L63" s="18"/>
      <c r="M63" s="18"/>
      <c r="N63" s="18"/>
      <c r="O63" s="18"/>
      <c r="P63" s="17"/>
      <c r="Q63" s="29"/>
    </row>
    <row r="65" spans="1:17" s="5" customFormat="1" x14ac:dyDescent="0.2">
      <c r="A65" s="7"/>
      <c r="B65" s="6"/>
      <c r="C65" s="6" t="s">
        <v>42</v>
      </c>
      <c r="D65" s="8">
        <f>SUM(D32,D60)</f>
        <v>1380561409</v>
      </c>
      <c r="E65" s="8">
        <f>SUM(E32,E60)</f>
        <v>1321874623</v>
      </c>
      <c r="F65" s="8">
        <f t="shared" ref="F65:H65" si="29">SUM(F32,F60)</f>
        <v>89580012</v>
      </c>
      <c r="G65" s="8">
        <f t="shared" si="29"/>
        <v>1488022269</v>
      </c>
      <c r="H65" s="8">
        <f t="shared" si="29"/>
        <v>1254904279</v>
      </c>
      <c r="I65" s="30">
        <f t="shared" si="15"/>
        <v>0.84333702871485727</v>
      </c>
      <c r="J65" s="24"/>
      <c r="K65" s="6" t="s">
        <v>43</v>
      </c>
      <c r="L65" s="8">
        <f>SUM(L32,L60)</f>
        <v>1264852318</v>
      </c>
      <c r="M65" s="8">
        <f>SUM(M32,M60)</f>
        <v>1321874623</v>
      </c>
      <c r="N65" s="8">
        <f t="shared" ref="N65:P65" si="30">SUM(N32,N60)</f>
        <v>89580012</v>
      </c>
      <c r="O65" s="8">
        <f t="shared" si="30"/>
        <v>1488022269</v>
      </c>
      <c r="P65" s="8">
        <f t="shared" si="30"/>
        <v>1189982865</v>
      </c>
      <c r="Q65" s="30">
        <f t="shared" ref="Q65" si="31">P65/O65</f>
        <v>0.79970769913255912</v>
      </c>
    </row>
  </sheetData>
  <mergeCells count="23">
    <mergeCell ref="A1:Q1"/>
    <mergeCell ref="K11:Q11"/>
    <mergeCell ref="C11:I11"/>
    <mergeCell ref="C39:I39"/>
    <mergeCell ref="K39:Q39"/>
    <mergeCell ref="A2:Q2"/>
    <mergeCell ref="A6:Q6"/>
    <mergeCell ref="A7:Q7"/>
    <mergeCell ref="A9:Q9"/>
    <mergeCell ref="J11:J12"/>
    <mergeCell ref="B11:B12"/>
    <mergeCell ref="B19:B30"/>
    <mergeCell ref="J19:J30"/>
    <mergeCell ref="A11:A12"/>
    <mergeCell ref="A10:Q10"/>
    <mergeCell ref="A4:Q4"/>
    <mergeCell ref="B47:B58"/>
    <mergeCell ref="J47:J58"/>
    <mergeCell ref="A37:O37"/>
    <mergeCell ref="A39:A40"/>
    <mergeCell ref="J39:J40"/>
    <mergeCell ref="B39:B40"/>
    <mergeCell ref="A38:Q38"/>
  </mergeCells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rowBreaks count="1" manualBreakCount="1">
    <brk id="36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Felhasznalo</dc:creator>
  <cp:lastModifiedBy>Tamás Hivatal</cp:lastModifiedBy>
  <cp:lastPrinted>2025-09-15T06:44:16Z</cp:lastPrinted>
  <dcterms:created xsi:type="dcterms:W3CDTF">2005-02-07T08:06:27Z</dcterms:created>
  <dcterms:modified xsi:type="dcterms:W3CDTF">2026-05-27T06:42:22Z</dcterms:modified>
</cp:coreProperties>
</file>