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BNB\home\KÖLTSÉGVETÉS\2026\"/>
    </mc:Choice>
  </mc:AlternateContent>
  <xr:revisionPtr revIDLastSave="0" documentId="13_ncr:1_{E303F6A8-E2CD-4395-A724-B492888004E8}" xr6:coauthVersionLast="47" xr6:coauthVersionMax="47" xr10:uidLastSave="{00000000-0000-0000-0000-000000000000}"/>
  <bookViews>
    <workbookView xWindow="-120" yWindow="-120" windowWidth="20730" windowHeight="11160" tabRatio="199" xr2:uid="{00000000-000D-0000-FFFF-FFFF00000000}"/>
  </bookViews>
  <sheets>
    <sheet name="Munka1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xlnm.Print_Area" localSheetId="0">Munka1!$A$1:$W$64</definedName>
  </definedNames>
  <calcPr calcId="181029"/>
</workbook>
</file>

<file path=xl/calcChain.xml><?xml version="1.0" encoding="utf-8"?>
<calcChain xmlns="http://schemas.openxmlformats.org/spreadsheetml/2006/main">
  <c r="O58" i="2" l="1"/>
  <c r="O59" i="2" s="1"/>
  <c r="O64" i="2" s="1"/>
  <c r="P58" i="2"/>
  <c r="O45" i="2"/>
  <c r="P45" i="2"/>
  <c r="E60" i="2" s="1"/>
  <c r="D60" i="2"/>
  <c r="D58" i="2"/>
  <c r="D59" i="2" s="1"/>
  <c r="D64" i="2" s="1"/>
  <c r="E58" i="2"/>
  <c r="D45" i="2"/>
  <c r="E45" i="2"/>
  <c r="D34" i="2"/>
  <c r="D33" i="2"/>
  <c r="E33" i="2"/>
  <c r="D32" i="2"/>
  <c r="D31" i="2"/>
  <c r="O31" i="2"/>
  <c r="O30" i="2"/>
  <c r="P30" i="2"/>
  <c r="O17" i="2"/>
  <c r="P17" i="2"/>
  <c r="P31" i="2" s="1"/>
  <c r="D17" i="2"/>
  <c r="E17" i="2"/>
  <c r="D30" i="2"/>
  <c r="E30" i="2"/>
  <c r="F14" i="2"/>
  <c r="Q22" i="2"/>
  <c r="E61" i="2" l="1"/>
  <c r="P59" i="2"/>
  <c r="P64" i="2" s="1"/>
  <c r="D62" i="2"/>
  <c r="D61" i="2"/>
  <c r="E59" i="2"/>
  <c r="E31" i="2"/>
  <c r="E34" i="2" s="1"/>
  <c r="E32" i="2"/>
  <c r="Q14" i="2"/>
  <c r="Q12" i="2"/>
  <c r="Q13" i="2"/>
  <c r="E62" i="2" l="1"/>
  <c r="E64" i="2"/>
  <c r="F47" i="2"/>
  <c r="F40" i="2"/>
  <c r="F19" i="2"/>
  <c r="F15" i="2" l="1"/>
  <c r="V58" i="2" l="1"/>
  <c r="W58" i="2"/>
  <c r="V45" i="2"/>
  <c r="K45" i="2"/>
  <c r="V30" i="2"/>
  <c r="V17" i="2"/>
  <c r="K30" i="2"/>
  <c r="K33" i="2" s="1"/>
  <c r="K17" i="2"/>
  <c r="K32" i="2" s="1"/>
  <c r="I41" i="2"/>
  <c r="I40" i="2"/>
  <c r="I15" i="2"/>
  <c r="I14" i="2"/>
  <c r="I13" i="2"/>
  <c r="I12" i="2"/>
  <c r="V59" i="2" l="1"/>
  <c r="K31" i="2"/>
  <c r="K64" i="2" s="1"/>
  <c r="V31" i="2"/>
  <c r="K34" i="2"/>
  <c r="T16" i="2"/>
  <c r="T15" i="2"/>
  <c r="T14" i="2"/>
  <c r="T13" i="2"/>
  <c r="T12" i="2"/>
  <c r="V64" i="2" l="1"/>
  <c r="T58" i="2"/>
  <c r="U58" i="2"/>
  <c r="T42" i="2"/>
  <c r="T41" i="2"/>
  <c r="T40" i="2"/>
  <c r="T23" i="2"/>
  <c r="T22" i="2"/>
  <c r="T30" i="2" s="1"/>
  <c r="T17" i="2"/>
  <c r="J49" i="2"/>
  <c r="L49" i="2" s="1"/>
  <c r="J50" i="2"/>
  <c r="L50" i="2" s="1"/>
  <c r="J52" i="2"/>
  <c r="L52" i="2" s="1"/>
  <c r="J53" i="2"/>
  <c r="L53" i="2" s="1"/>
  <c r="J54" i="2"/>
  <c r="L54" i="2" s="1"/>
  <c r="J55" i="2"/>
  <c r="L55" i="2" s="1"/>
  <c r="J56" i="2"/>
  <c r="L56" i="2" s="1"/>
  <c r="J57" i="2"/>
  <c r="L57" i="2" s="1"/>
  <c r="J48" i="2"/>
  <c r="L48" i="2" s="1"/>
  <c r="I51" i="2"/>
  <c r="I47" i="2"/>
  <c r="I46" i="2" s="1"/>
  <c r="I58" i="2" s="1"/>
  <c r="I61" i="2" s="1"/>
  <c r="I28" i="2"/>
  <c r="I23" i="2" s="1"/>
  <c r="I21" i="2"/>
  <c r="I19" i="2"/>
  <c r="I45" i="2"/>
  <c r="I17" i="2"/>
  <c r="G14" i="2"/>
  <c r="G42" i="2"/>
  <c r="F42" i="2"/>
  <c r="G40" i="2"/>
  <c r="G12" i="2"/>
  <c r="G13" i="2"/>
  <c r="I18" i="2" l="1"/>
  <c r="I30" i="2"/>
  <c r="I33" i="2" s="1"/>
  <c r="T45" i="2"/>
  <c r="T59" i="2" s="1"/>
  <c r="I59" i="2"/>
  <c r="T31" i="2"/>
  <c r="I32" i="2"/>
  <c r="I60" i="2"/>
  <c r="R58" i="2"/>
  <c r="S58" i="2"/>
  <c r="R42" i="2"/>
  <c r="R41" i="2"/>
  <c r="R40" i="2"/>
  <c r="I31" i="2" l="1"/>
  <c r="I64" i="2" s="1"/>
  <c r="T64" i="2"/>
  <c r="I62" i="2"/>
  <c r="R45" i="2"/>
  <c r="R59" i="2" s="1"/>
  <c r="R23" i="2"/>
  <c r="R22" i="2"/>
  <c r="I34" i="2" l="1"/>
  <c r="S22" i="2"/>
  <c r="U22" i="2" s="1"/>
  <c r="W22" i="2" s="1"/>
  <c r="R30" i="2"/>
  <c r="R16" i="2"/>
  <c r="R15" i="2"/>
  <c r="R14" i="2"/>
  <c r="R13" i="2"/>
  <c r="R12" i="2"/>
  <c r="S12" i="2" l="1"/>
  <c r="U12" i="2" s="1"/>
  <c r="W12" i="2" s="1"/>
  <c r="S14" i="2"/>
  <c r="U14" i="2" s="1"/>
  <c r="W14" i="2" s="1"/>
  <c r="R17" i="2"/>
  <c r="R31" i="2" s="1"/>
  <c r="R64" i="2" s="1"/>
  <c r="S13" i="2"/>
  <c r="U13" i="2" s="1"/>
  <c r="W13" i="2" s="1"/>
  <c r="G51" i="2"/>
  <c r="H51" i="2"/>
  <c r="J51" i="2" s="1"/>
  <c r="L51" i="2" s="1"/>
  <c r="G47" i="2"/>
  <c r="G46" i="2" s="1"/>
  <c r="H43" i="2"/>
  <c r="J43" i="2" s="1"/>
  <c r="L43" i="2" s="1"/>
  <c r="H44" i="2"/>
  <c r="J44" i="2" s="1"/>
  <c r="L44" i="2" s="1"/>
  <c r="G41" i="2"/>
  <c r="G45" i="2" s="1"/>
  <c r="F41" i="2"/>
  <c r="F45" i="2" s="1"/>
  <c r="H24" i="2"/>
  <c r="J24" i="2" s="1"/>
  <c r="L24" i="2" s="1"/>
  <c r="H25" i="2"/>
  <c r="J25" i="2" s="1"/>
  <c r="L25" i="2" s="1"/>
  <c r="H26" i="2"/>
  <c r="J26" i="2" s="1"/>
  <c r="L26" i="2" s="1"/>
  <c r="H27" i="2"/>
  <c r="J27" i="2" s="1"/>
  <c r="L27" i="2" s="1"/>
  <c r="H29" i="2"/>
  <c r="J29" i="2" s="1"/>
  <c r="L29" i="2" s="1"/>
  <c r="G28" i="2"/>
  <c r="G23" i="2" s="1"/>
  <c r="F28" i="2"/>
  <c r="H20" i="2"/>
  <c r="H22" i="2"/>
  <c r="J22" i="2" s="1"/>
  <c r="L22" i="2" s="1"/>
  <c r="G21" i="2"/>
  <c r="G19" i="2"/>
  <c r="G58" i="2" l="1"/>
  <c r="G61" i="2" s="1"/>
  <c r="H47" i="2"/>
  <c r="H19" i="2"/>
  <c r="J19" i="2" s="1"/>
  <c r="L19" i="2" s="1"/>
  <c r="H28" i="2"/>
  <c r="H42" i="2"/>
  <c r="J42" i="2" s="1"/>
  <c r="L42" i="2" s="1"/>
  <c r="H41" i="2"/>
  <c r="J41" i="2" s="1"/>
  <c r="L41" i="2" s="1"/>
  <c r="H40" i="2"/>
  <c r="J40" i="2" s="1"/>
  <c r="L40" i="2" s="1"/>
  <c r="G18" i="2"/>
  <c r="G30" i="2" s="1"/>
  <c r="G33" i="2" s="1"/>
  <c r="H16" i="2"/>
  <c r="J16" i="2" s="1"/>
  <c r="L16" i="2" s="1"/>
  <c r="G15" i="2"/>
  <c r="H13" i="2"/>
  <c r="J13" i="2" s="1"/>
  <c r="L13" i="2" s="1"/>
  <c r="L45" i="2" l="1"/>
  <c r="G59" i="2"/>
  <c r="G62" i="2" s="1"/>
  <c r="H46" i="2"/>
  <c r="H58" i="2" s="1"/>
  <c r="J47" i="2"/>
  <c r="L47" i="2" s="1"/>
  <c r="L46" i="2" s="1"/>
  <c r="L58" i="2" s="1"/>
  <c r="L61" i="2" s="1"/>
  <c r="J45" i="2"/>
  <c r="H23" i="2"/>
  <c r="J28" i="2"/>
  <c r="L28" i="2" s="1"/>
  <c r="L23" i="2" s="1"/>
  <c r="H45" i="2"/>
  <c r="G60" i="2"/>
  <c r="H15" i="2"/>
  <c r="J15" i="2" s="1"/>
  <c r="L15" i="2" s="1"/>
  <c r="G17" i="2"/>
  <c r="G31" i="2" s="1"/>
  <c r="H14" i="2"/>
  <c r="J14" i="2" s="1"/>
  <c r="L14" i="2" s="1"/>
  <c r="L59" i="2" l="1"/>
  <c r="H59" i="2"/>
  <c r="J46" i="2"/>
  <c r="J58" i="2" s="1"/>
  <c r="J61" i="2" s="1"/>
  <c r="J23" i="2"/>
  <c r="G32" i="2"/>
  <c r="G34" i="2"/>
  <c r="G64" i="2"/>
  <c r="F23" i="2"/>
  <c r="F46" i="2"/>
  <c r="J59" i="2" l="1"/>
  <c r="H61" i="2" l="1"/>
  <c r="F51" i="2" l="1"/>
  <c r="Q58" i="2" l="1"/>
  <c r="F58" i="2"/>
  <c r="F61" i="2" l="1"/>
  <c r="F59" i="2"/>
  <c r="Q40" i="2" l="1"/>
  <c r="S40" i="2" s="1"/>
  <c r="U40" i="2" s="1"/>
  <c r="W40" i="2" s="1"/>
  <c r="Q42" i="2"/>
  <c r="Q41" i="2"/>
  <c r="S41" i="2" s="1"/>
  <c r="U41" i="2" s="1"/>
  <c r="W41" i="2" s="1"/>
  <c r="S42" i="2" l="1"/>
  <c r="Q45" i="2"/>
  <c r="U42" i="2" l="1"/>
  <c r="S45" i="2"/>
  <c r="F60" i="2"/>
  <c r="Q59" i="2"/>
  <c r="S59" i="2" l="1"/>
  <c r="H60" i="2"/>
  <c r="F62" i="2"/>
  <c r="W42" i="2"/>
  <c r="W45" i="2" s="1"/>
  <c r="U45" i="2"/>
  <c r="W59" i="2" l="1"/>
  <c r="L60" i="2"/>
  <c r="H62" i="2"/>
  <c r="U59" i="2"/>
  <c r="J60" i="2"/>
  <c r="J62" i="2" l="1"/>
  <c r="L62" i="2"/>
  <c r="Q15" i="2" l="1"/>
  <c r="S15" i="2" l="1"/>
  <c r="U15" i="2" l="1"/>
  <c r="W15" i="2" l="1"/>
  <c r="F12" i="2" l="1"/>
  <c r="H12" i="2" l="1"/>
  <c r="F17" i="2"/>
  <c r="J12" i="2" l="1"/>
  <c r="H17" i="2"/>
  <c r="L12" i="2" l="1"/>
  <c r="L17" i="2" s="1"/>
  <c r="J17" i="2"/>
  <c r="Q23" i="2" l="1"/>
  <c r="S23" i="2" l="1"/>
  <c r="Q30" i="2"/>
  <c r="S30" i="2" l="1"/>
  <c r="U23" i="2"/>
  <c r="W23" i="2" l="1"/>
  <c r="W30" i="2" s="1"/>
  <c r="U30" i="2"/>
  <c r="F21" i="2" l="1"/>
  <c r="H21" i="2" l="1"/>
  <c r="F18" i="2"/>
  <c r="F30" i="2" s="1"/>
  <c r="F33" i="2" l="1"/>
  <c r="F31" i="2"/>
  <c r="H18" i="2"/>
  <c r="H30" i="2" s="1"/>
  <c r="J21" i="2"/>
  <c r="F64" i="2" l="1"/>
  <c r="L21" i="2"/>
  <c r="L18" i="2" s="1"/>
  <c r="L30" i="2" s="1"/>
  <c r="J18" i="2"/>
  <c r="J30" i="2" s="1"/>
  <c r="H33" i="2"/>
  <c r="H31" i="2"/>
  <c r="J33" i="2" l="1"/>
  <c r="J31" i="2"/>
  <c r="L33" i="2"/>
  <c r="L31" i="2"/>
  <c r="H64" i="2"/>
  <c r="L64" i="2" l="1"/>
  <c r="J64" i="2"/>
  <c r="Q16" i="2" l="1"/>
  <c r="S16" i="2" l="1"/>
  <c r="Q17" i="2"/>
  <c r="F32" i="2" l="1"/>
  <c r="Q31" i="2"/>
  <c r="U16" i="2"/>
  <c r="S17" i="2"/>
  <c r="Q64" i="2" l="1"/>
  <c r="F65" i="2" s="1"/>
  <c r="F34" i="2"/>
  <c r="W16" i="2"/>
  <c r="W17" i="2" s="1"/>
  <c r="U17" i="2"/>
  <c r="H32" i="2"/>
  <c r="S31" i="2"/>
  <c r="J32" i="2" l="1"/>
  <c r="U31" i="2"/>
  <c r="L32" i="2"/>
  <c r="W31" i="2"/>
  <c r="S64" i="2"/>
  <c r="H34" i="2"/>
  <c r="W64" i="2" l="1"/>
  <c r="L34" i="2"/>
  <c r="U64" i="2"/>
  <c r="J34" i="2"/>
</calcChain>
</file>

<file path=xl/sharedStrings.xml><?xml version="1.0" encoding="utf-8"?>
<sst xmlns="http://schemas.openxmlformats.org/spreadsheetml/2006/main" count="156" uniqueCount="94">
  <si>
    <t>Közhatalmi bevételek</t>
  </si>
  <si>
    <t>Működési bevételek</t>
  </si>
  <si>
    <t>Felhalmozási bevételek</t>
  </si>
  <si>
    <t>Felújítások</t>
  </si>
  <si>
    <t>Beruházások</t>
  </si>
  <si>
    <t>Ellátottak pénzbeni juttatása</t>
  </si>
  <si>
    <t>Egyéb működési célú kiadások</t>
  </si>
  <si>
    <t>Felhalmozási célú támogatások államháztartáson belülről</t>
  </si>
  <si>
    <t>Felhalmozási célú átvett pénzeszközök</t>
  </si>
  <si>
    <t>Működési célú támogatások államháztartáson belülről</t>
  </si>
  <si>
    <t>Működési célú átvett pénzeszközök</t>
  </si>
  <si>
    <t>Személyi juttatások</t>
  </si>
  <si>
    <t>Dologi kiadások</t>
  </si>
  <si>
    <t>Adatok Ft-ban</t>
  </si>
  <si>
    <t>8. melléklet</t>
  </si>
  <si>
    <t>BEVÉTELEK</t>
  </si>
  <si>
    <t>Sorszám</t>
  </si>
  <si>
    <t>Megnevezés</t>
  </si>
  <si>
    <t>Eredeti ei.</t>
  </si>
  <si>
    <t>KIADÁSOK</t>
  </si>
  <si>
    <t>I. Működési célú bevételek és kiadások mérlege (önkormányzati szinten)</t>
  </si>
  <si>
    <t xml:space="preserve">      Vállalkozási maradvány igénybevétele</t>
  </si>
  <si>
    <t xml:space="preserve">      Költségvetési maradvány igénybevétele</t>
  </si>
  <si>
    <t xml:space="preserve">      Likviditási célú hitelek, kölcsönök felvétele</t>
  </si>
  <si>
    <t>Munkaadót terhelő járulékok és szociális hozzájárulási adó</t>
  </si>
  <si>
    <t xml:space="preserve">      Egyéb belső finanszírozási bevételek</t>
  </si>
  <si>
    <t xml:space="preserve">      Hosszú lejáratú hitelek, kölcsönök felvétele</t>
  </si>
  <si>
    <t xml:space="preserve">      Rövid lejáratú hitelek, kölcsönök felvétele</t>
  </si>
  <si>
    <t>Egyéb felhalmozási kiadások</t>
  </si>
  <si>
    <t xml:space="preserve">      Egyéb külső finanszírozási bevételek</t>
  </si>
  <si>
    <t xml:space="preserve">      Államháztartáson belüli megelőlegezések </t>
  </si>
  <si>
    <t xml:space="preserve">      Belföldi értékpapírok bevételei</t>
  </si>
  <si>
    <t xml:space="preserve">      Központi, irányítószervi támogatás</t>
  </si>
  <si>
    <t>Hosszú lejáratú hitelek, kölcsönök törlesztése</t>
  </si>
  <si>
    <t>Likviditási célú hitelek, kölcsönök törlesztése</t>
  </si>
  <si>
    <t>Rövid lejáratú hitelek, kölcsönök törlesztése</t>
  </si>
  <si>
    <t>Belföldi értékpapírok kiadásai</t>
  </si>
  <si>
    <t>Államháztartáson belüli megelőlegezések visszafizetése</t>
  </si>
  <si>
    <t>Központ, irányító szervi támogatások folyósítása</t>
  </si>
  <si>
    <t xml:space="preserve">      Központi, irányító szervi támogatás</t>
  </si>
  <si>
    <t>Egyéb finanszírozási kiadások</t>
  </si>
  <si>
    <t>II. Felhalmozási célú bevételek és kiadások mérlege (önkormányzati szinten)</t>
  </si>
  <si>
    <t>BEVÉTEL MINDÖSSZESEN</t>
  </si>
  <si>
    <t>KIADÁS MINDÖSSZESEN</t>
  </si>
  <si>
    <t>Költségvetési bevételek összesen (1+...+7)</t>
  </si>
  <si>
    <t>Költségvetési kiadások összesen (1+...+6)</t>
  </si>
  <si>
    <t>Hiány belső finanszírozásának bevételei (9+….+12)</t>
  </si>
  <si>
    <t>Hiány külső finanszírozásának bevételei (14+19)</t>
  </si>
  <si>
    <t>Működési célú finanszírozási bevételek összesen (8+13)</t>
  </si>
  <si>
    <t>Működési célú finanszírozási kiadások összesen (8+...+19)</t>
  </si>
  <si>
    <t>BEVÉTEL ÖSSZESEN (7+20)</t>
  </si>
  <si>
    <t>KIADÁSOK ÖSSZESEN (7+20)</t>
  </si>
  <si>
    <t>Költségvetési bevételek összesen (1+2+3+4)</t>
  </si>
  <si>
    <t>Költségvetési kiadások összesen (1+2+3)</t>
  </si>
  <si>
    <t>Hiány belső finanszírozásának bevételei (7+….+10)</t>
  </si>
  <si>
    <t>Hiány külső finanszírozásának bevételei (12+...+17)</t>
  </si>
  <si>
    <t>Felhalmozási célú finanszírozási bevételek összesen (6+11)</t>
  </si>
  <si>
    <t>BEVÉTEL ÖSSZESEN (5+18)</t>
  </si>
  <si>
    <t>Felhalmozási célú finanszírozási kiadások összesen (6+...+17)</t>
  </si>
  <si>
    <t>KIADÁSOK ÖSSZESEN (5+18)</t>
  </si>
  <si>
    <t>Költségvetési hiány (-) ; többlet (+)  (5. sor egyenlege)</t>
  </si>
  <si>
    <t>Költségvetési hiány (-) ; többlet (+) (7. sor egyenlege)</t>
  </si>
  <si>
    <t>Bruttó hiány/többlet (21. sor egyenlege)</t>
  </si>
  <si>
    <t>Bruttó hiány/többlet (19. sor egyenlege)</t>
  </si>
  <si>
    <t>Finanszírozási hiány (-) ; többlet (+) (20. sor egyenlege)</t>
  </si>
  <si>
    <t>Finanszírozási hiány (-) ; többlet (+) (18. sor egyenlege)</t>
  </si>
  <si>
    <t>BIHARNAGYBAJOM KÖZSÉGI ÖNKORMÁNYZAT ÖSSZEVONT KÖLTSÉGVETÉSI MÉRLEGE KÖZGAZDASÁGI TAGOLÁSBAN</t>
  </si>
  <si>
    <t>B1</t>
  </si>
  <si>
    <t>B6</t>
  </si>
  <si>
    <t>B3</t>
  </si>
  <si>
    <t>B4</t>
  </si>
  <si>
    <t>Rovat</t>
  </si>
  <si>
    <t>K1</t>
  </si>
  <si>
    <t>K3</t>
  </si>
  <si>
    <t>K4</t>
  </si>
  <si>
    <t>K2</t>
  </si>
  <si>
    <t>K5</t>
  </si>
  <si>
    <t>B8</t>
  </si>
  <si>
    <t>K9</t>
  </si>
  <si>
    <t>K6</t>
  </si>
  <si>
    <t>K7</t>
  </si>
  <si>
    <t>K8</t>
  </si>
  <si>
    <t>B2</t>
  </si>
  <si>
    <t>B5</t>
  </si>
  <si>
    <t>B7</t>
  </si>
  <si>
    <t>Működési bevételek közül</t>
  </si>
  <si>
    <t>Előirányzat változás</t>
  </si>
  <si>
    <t>Módosított előirányzat
2025.06.30-án</t>
  </si>
  <si>
    <t>Módosított előirányzat
2025.09.30-án</t>
  </si>
  <si>
    <t>Módosított előirányzat
2025.12.31-én</t>
  </si>
  <si>
    <t>A  2026. ÉVI MŰKÖDÉSI, FELHALMOZÁSI BEVÉTELEIRŐL ÉS KIADÁSAIRÓL</t>
  </si>
  <si>
    <t>2024. évi tény</t>
  </si>
  <si>
    <t>2025. évi
várható</t>
  </si>
  <si>
    <t>az 1/2026. (II. 12.)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</si>
</sst>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6\1.%20mell&#233;klet%202026_k&#233;sz_1v.xlsx" TargetMode="External"/><Relationship Id="rId1" Type="http://schemas.openxmlformats.org/officeDocument/2006/relationships/externalLinkPath" Target="1.%20mell&#233;klet%202026_k&#233;sz_1v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V&#233;gleges\2025\1.%20mell&#233;klet%202025_1v_k&#233;sz_20250630.xlsx" TargetMode="External"/><Relationship Id="rId1" Type="http://schemas.openxmlformats.org/officeDocument/2006/relationships/externalLinkPath" Target="/K&#214;LTS&#201;GVET&#201;S/2025/1%20m&#243;dos&#237;t&#225;s/1.%20mell&#233;klet%202025_1v_k&#233;sz_20250630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2%20m&#243;dos&#237;t&#225;s\1.%20mell&#233;klet%202025_1v_k&#233;sz_20250930.xlsx" TargetMode="External"/><Relationship Id="rId1" Type="http://schemas.openxmlformats.org/officeDocument/2006/relationships/externalLinkPath" Target="/K&#214;LTS&#201;GVET&#201;S/2025/2%20m&#243;dos&#237;t&#225;s/1.%20mell&#233;klet%202025_1v_k&#233;sz_20250930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6\3.%20mell&#233;klet%202026_k&#233;sz_1v.xlsx" TargetMode="External"/><Relationship Id="rId1" Type="http://schemas.openxmlformats.org/officeDocument/2006/relationships/externalLinkPath" Target="3.%20mell&#233;klet%202026_k&#233;sz_1v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V&#233;gleges\2025\3.%20mell&#233;klet%202025_1v_k&#233;sz_20250630.xlsx" TargetMode="External"/><Relationship Id="rId1" Type="http://schemas.openxmlformats.org/officeDocument/2006/relationships/externalLinkPath" Target="/K&#214;LTS&#201;GVET&#201;S/2025/1%20m&#243;dos&#237;t&#225;s/3.%20mell&#233;klet%202025_1v_k&#233;sz_20250630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2%20m&#243;dos&#237;t&#225;s\3.%20mell&#233;klet%202025_1v_k&#233;sz_20250930.xlsx" TargetMode="External"/><Relationship Id="rId1" Type="http://schemas.openxmlformats.org/officeDocument/2006/relationships/externalLinkPath" Target="/K&#214;LTS&#201;GVET&#201;S/2025/2%20m&#243;dos&#237;t&#225;s/3.%20mell&#233;klet%202025_1v_k&#233;sz_20250930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6\2.%20mell&#233;klet%202026_k&#233;sz_1v.xlsx" TargetMode="External"/><Relationship Id="rId1" Type="http://schemas.openxmlformats.org/officeDocument/2006/relationships/externalLinkPath" Target="2.%20mell&#233;klet%202026_k&#233;sz_1v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V&#233;gleges\2025\2.%20mell&#233;klet%202025_1v_k&#233;sz_20250630.xlsx" TargetMode="External"/><Relationship Id="rId1" Type="http://schemas.openxmlformats.org/officeDocument/2006/relationships/externalLinkPath" Target="/K&#214;LTS&#201;GVET&#201;S/2025/1%20m&#243;dos&#237;t&#225;s/2.%20mell&#233;klet%202025_1v_k&#233;sz_20250630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2%20m&#243;dos&#237;t&#225;s\2.%20mell&#233;klet%202025_1v_k&#233;sz_20250930.xlsx" TargetMode="External"/><Relationship Id="rId1" Type="http://schemas.openxmlformats.org/officeDocument/2006/relationships/externalLinkPath" Target="/K&#214;LTS&#201;GVET&#201;S/2025/2%20m&#243;dos&#237;t&#225;s/2.%20mell&#233;klet%202025_1v_k&#233;sz_20250930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6\5.%20mell&#233;klet%202026_k&#233;sz_1v.xlsx" TargetMode="External"/><Relationship Id="rId1" Type="http://schemas.openxmlformats.org/officeDocument/2006/relationships/externalLinkPath" Target="5.%20mell&#233;klet%202026_k&#233;sz_1v.xlsx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V&#233;gleges\2025\5.%20mell&#233;klet%202025_1v_k&#233;sz_20250630.xlsx" TargetMode="External"/><Relationship Id="rId1" Type="http://schemas.openxmlformats.org/officeDocument/2006/relationships/externalLinkPath" Target="/K&#214;LTS&#201;GVET&#201;S/2025/1%20m&#243;dos&#237;t&#225;s/5.%20mell&#233;klet%202025_1v_k&#233;sz_20250630.xlsx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2%20m&#243;dos&#237;t&#225;s\5.%20mell&#233;klet%202025_1v_k&#233;sz_20250930.xlsx" TargetMode="External"/><Relationship Id="rId1" Type="http://schemas.openxmlformats.org/officeDocument/2006/relationships/externalLinkPath" Target="/K&#214;LTS&#201;GVET&#201;S/2025/2%20m&#243;dos&#237;t&#225;s/5.%20mell&#233;klet%202025_1v_k&#233;sz_20250930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6\4.%20mell&#233;klet%202026_k&#233;sz_1v.xlsx" TargetMode="External"/><Relationship Id="rId1" Type="http://schemas.openxmlformats.org/officeDocument/2006/relationships/externalLinkPath" Target="4.%20mell&#233;klet%202026_k&#233;sz_1v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V&#233;gleges\2025\4.%20mell&#233;klet%202025_1v_k&#233;sz_20250630.xlsx" TargetMode="External"/><Relationship Id="rId1" Type="http://schemas.openxmlformats.org/officeDocument/2006/relationships/externalLinkPath" Target="/K&#214;LTS&#201;GVET&#201;S/2025/1%20m&#243;dos&#237;t&#225;s/4.%20mell&#233;klet%202025_1v_k&#233;sz_20250630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2%20m&#243;dos&#237;t&#225;s\4.%20mell&#233;klet%202025_1v_k&#233;sz_20250930.xlsx" TargetMode="External"/><Relationship Id="rId1" Type="http://schemas.openxmlformats.org/officeDocument/2006/relationships/externalLinkPath" Target="/K&#214;LTS&#201;GVET&#201;S/2025/2%20m&#243;dos&#237;t&#225;s/4.%20mell&#233;klet%202025_1v_k&#233;sz_202509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21">
          <cell r="D21">
            <v>7855000</v>
          </cell>
        </row>
        <row r="161">
          <cell r="D161">
            <v>559442981</v>
          </cell>
        </row>
        <row r="162">
          <cell r="D162">
            <v>214666477</v>
          </cell>
        </row>
        <row r="164">
          <cell r="D164">
            <v>67690330</v>
          </cell>
        </row>
        <row r="166">
          <cell r="D166">
            <v>0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90">
          <cell r="D90">
            <v>805504394</v>
          </cell>
        </row>
        <row r="153">
          <cell r="E153">
            <v>67619299</v>
          </cell>
        </row>
        <row r="154">
          <cell r="E154">
            <v>10000000</v>
          </cell>
        </row>
        <row r="155">
          <cell r="E155">
            <v>0</v>
          </cell>
        </row>
        <row r="156">
          <cell r="E156">
            <v>0</v>
          </cell>
        </row>
        <row r="158">
          <cell r="D158">
            <v>0</v>
          </cell>
          <cell r="E158">
            <v>0</v>
          </cell>
        </row>
        <row r="159">
          <cell r="D159">
            <v>0</v>
          </cell>
          <cell r="E159">
            <v>0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3">
          <cell r="H13">
            <v>102073245</v>
          </cell>
        </row>
        <row r="159">
          <cell r="G159">
            <v>14557627</v>
          </cell>
        </row>
        <row r="160">
          <cell r="G160">
            <v>4722707</v>
          </cell>
        </row>
        <row r="161">
          <cell r="G161">
            <v>15895749</v>
          </cell>
        </row>
        <row r="162">
          <cell r="G162">
            <v>-2708445</v>
          </cell>
        </row>
        <row r="163">
          <cell r="G163">
            <v>250000</v>
          </cell>
        </row>
        <row r="164">
          <cell r="G164">
            <v>54504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279">
          <cell r="E279">
            <v>234167933</v>
          </cell>
        </row>
        <row r="428">
          <cell r="F428">
            <v>401134457</v>
          </cell>
          <cell r="G428">
            <v>51720882</v>
          </cell>
          <cell r="H428">
            <v>211609439</v>
          </cell>
          <cell r="I428">
            <v>24921866</v>
          </cell>
          <cell r="J428">
            <v>22357872</v>
          </cell>
        </row>
      </sheetData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217">
          <cell r="F217">
            <v>340093512</v>
          </cell>
        </row>
        <row r="218">
          <cell r="F218">
            <v>38356595</v>
          </cell>
          <cell r="G218">
            <v>3905141</v>
          </cell>
          <cell r="H218">
            <v>23696452</v>
          </cell>
          <cell r="I218">
            <v>496900</v>
          </cell>
          <cell r="J218">
            <v>973194</v>
          </cell>
        </row>
      </sheetData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4">
          <cell r="E14">
            <v>14819418</v>
          </cell>
        </row>
        <row r="329">
          <cell r="F329">
            <v>10469562</v>
          </cell>
          <cell r="G329">
            <v>1361042</v>
          </cell>
          <cell r="H329">
            <v>7177455</v>
          </cell>
          <cell r="I329">
            <v>800000</v>
          </cell>
          <cell r="J329">
            <v>7991376</v>
          </cell>
        </row>
      </sheetData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7">
          <cell r="D17">
            <v>64996054</v>
          </cell>
        </row>
        <row r="18">
          <cell r="D18">
            <v>26116108</v>
          </cell>
        </row>
        <row r="19">
          <cell r="D19">
            <v>38879946</v>
          </cell>
        </row>
        <row r="66">
          <cell r="D66">
            <v>399645726</v>
          </cell>
        </row>
      </sheetData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7">
          <cell r="F17">
            <v>115709091</v>
          </cell>
        </row>
        <row r="18">
          <cell r="E18">
            <v>0</v>
          </cell>
        </row>
        <row r="19">
          <cell r="E19">
            <v>114989</v>
          </cell>
        </row>
        <row r="66">
          <cell r="D66">
            <v>0</v>
          </cell>
          <cell r="E66">
            <v>1162740</v>
          </cell>
        </row>
        <row r="69">
          <cell r="E69">
            <v>10682984</v>
          </cell>
        </row>
      </sheetData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0">
          <cell r="H10">
            <v>0</v>
          </cell>
        </row>
        <row r="18">
          <cell r="G18">
            <v>0</v>
          </cell>
        </row>
        <row r="19">
          <cell r="G19">
            <v>0</v>
          </cell>
        </row>
        <row r="66">
          <cell r="G66">
            <v>0</v>
          </cell>
        </row>
        <row r="69">
          <cell r="G69">
            <v>8548158</v>
          </cell>
        </row>
      </sheetData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7">
          <cell r="D17">
            <v>15420336</v>
          </cell>
        </row>
        <row r="22">
          <cell r="D22">
            <v>399645726</v>
          </cell>
        </row>
      </sheetData>
      <sheetData sheetId="1" refreshError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7">
          <cell r="D17">
            <v>13100091</v>
          </cell>
          <cell r="E17">
            <v>1162740</v>
          </cell>
        </row>
        <row r="22">
          <cell r="E22">
            <v>10682984</v>
          </cell>
        </row>
      </sheetData>
      <sheetData sheetId="1"/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7">
          <cell r="G17">
            <v>0</v>
          </cell>
        </row>
        <row r="22">
          <cell r="G22">
            <v>8548158</v>
          </cell>
        </row>
      </sheetData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</sheetNames>
    <sheetDataSet>
      <sheetData sheetId="0">
        <row r="68">
          <cell r="D68">
            <v>246121038</v>
          </cell>
        </row>
        <row r="141">
          <cell r="D141">
            <v>20247515</v>
          </cell>
        </row>
        <row r="142">
          <cell r="D142">
            <v>225405070</v>
          </cell>
        </row>
        <row r="143">
          <cell r="D143">
            <v>468453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</sheetNames>
    <sheetDataSet>
      <sheetData sheetId="0">
        <row r="91">
          <cell r="D91">
            <v>327162121</v>
          </cell>
        </row>
        <row r="164">
          <cell r="E164">
            <v>11217572</v>
          </cell>
        </row>
        <row r="165">
          <cell r="E165">
            <v>-1589125</v>
          </cell>
        </row>
        <row r="166">
          <cell r="E166">
            <v>677559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</sheetNames>
    <sheetDataSet>
      <sheetData sheetId="0">
        <row r="95">
          <cell r="G95">
            <v>4972707</v>
          </cell>
        </row>
        <row r="168">
          <cell r="G168">
            <v>4972707</v>
          </cell>
        </row>
        <row r="169">
          <cell r="G169">
            <v>0</v>
          </cell>
        </row>
        <row r="170">
          <cell r="G170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8ADA5-F638-4EB4-8869-03D4A621CFC3}">
  <sheetPr>
    <pageSetUpPr fitToPage="1"/>
  </sheetPr>
  <dimension ref="A1:X65"/>
  <sheetViews>
    <sheetView tabSelected="1" view="pageBreakPreview" zoomScaleNormal="100" zoomScaleSheetLayoutView="100" workbookViewId="0">
      <selection activeCell="A6" sqref="A6:W6"/>
    </sheetView>
  </sheetViews>
  <sheetFormatPr defaultColWidth="8.85546875" defaultRowHeight="12.75" x14ac:dyDescent="0.2"/>
  <cols>
    <col min="1" max="1" width="8.85546875" style="2"/>
    <col min="2" max="2" width="6.28515625" style="4" customWidth="1"/>
    <col min="3" max="3" width="46.7109375" style="3" customWidth="1"/>
    <col min="4" max="4" width="12" style="11" customWidth="1"/>
    <col min="5" max="5" width="12.85546875" style="11" customWidth="1"/>
    <col min="6" max="6" width="13.140625" style="3" customWidth="1"/>
    <col min="7" max="7" width="10.7109375" style="3" hidden="1" customWidth="1"/>
    <col min="8" max="12" width="13.140625" style="3" hidden="1" customWidth="1"/>
    <col min="13" max="13" width="6.140625" style="4" customWidth="1"/>
    <col min="14" max="14" width="52.42578125" style="3" customWidth="1"/>
    <col min="15" max="15" width="12.5703125" style="11" customWidth="1"/>
    <col min="16" max="16" width="13" style="11" customWidth="1"/>
    <col min="17" max="17" width="13.140625" style="3" customWidth="1"/>
    <col min="18" max="19" width="13.140625" style="3" hidden="1" customWidth="1"/>
    <col min="20" max="20" width="9.85546875" style="3" hidden="1" customWidth="1"/>
    <col min="21" max="23" width="12.42578125" style="3" hidden="1" customWidth="1"/>
    <col min="24" max="16384" width="8.85546875" style="3"/>
  </cols>
  <sheetData>
    <row r="1" spans="1:23" ht="14.25" x14ac:dyDescent="0.2">
      <c r="A1" s="30" t="s">
        <v>14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ht="14.25" x14ac:dyDescent="0.2">
      <c r="A2" s="31" t="s">
        <v>93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3" ht="11.25" customHeight="1" x14ac:dyDescent="0.2">
      <c r="N3" s="10"/>
      <c r="O3" s="28"/>
      <c r="P3" s="28"/>
      <c r="S3" s="10"/>
    </row>
    <row r="4" spans="1:23" ht="9.75" customHeight="1" x14ac:dyDescent="0.2">
      <c r="S4" s="1"/>
    </row>
    <row r="5" spans="1:23" s="9" customFormat="1" ht="18.75" customHeight="1" x14ac:dyDescent="0.2">
      <c r="A5" s="32" t="s">
        <v>66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</row>
    <row r="6" spans="1:23" s="9" customFormat="1" ht="18.75" customHeight="1" x14ac:dyDescent="0.2">
      <c r="A6" s="32" t="s">
        <v>90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</row>
    <row r="7" spans="1:23" x14ac:dyDescent="0.2">
      <c r="A7" s="4"/>
      <c r="C7" s="4"/>
      <c r="D7" s="26"/>
      <c r="E7" s="26"/>
      <c r="F7" s="4"/>
      <c r="G7" s="4"/>
      <c r="H7" s="4"/>
      <c r="I7" s="4"/>
      <c r="J7" s="4"/>
      <c r="K7" s="4"/>
      <c r="L7" s="4"/>
      <c r="N7" s="4"/>
      <c r="O7" s="26"/>
      <c r="P7" s="26"/>
      <c r="Q7" s="4"/>
      <c r="R7" s="4"/>
      <c r="S7" s="4"/>
    </row>
    <row r="8" spans="1:23" ht="19.5" customHeight="1" x14ac:dyDescent="0.2">
      <c r="A8" s="32" t="s">
        <v>20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</row>
    <row r="9" spans="1:23" ht="11.25" customHeight="1" x14ac:dyDescent="0.2">
      <c r="N9" s="29" t="s">
        <v>13</v>
      </c>
      <c r="O9" s="29"/>
      <c r="P9" s="29"/>
      <c r="Q9" s="29"/>
      <c r="R9" s="29"/>
      <c r="S9" s="29"/>
      <c r="T9" s="29"/>
      <c r="U9" s="29"/>
      <c r="V9" s="29"/>
      <c r="W9" s="29"/>
    </row>
    <row r="10" spans="1:23" ht="20.25" customHeight="1" x14ac:dyDescent="0.2">
      <c r="A10" s="39" t="s">
        <v>16</v>
      </c>
      <c r="B10" s="39" t="s">
        <v>71</v>
      </c>
      <c r="C10" s="40" t="s">
        <v>15</v>
      </c>
      <c r="D10" s="41"/>
      <c r="E10" s="41"/>
      <c r="F10" s="41"/>
      <c r="G10" s="41"/>
      <c r="H10" s="41"/>
      <c r="I10" s="41"/>
      <c r="J10" s="41"/>
      <c r="K10" s="41"/>
      <c r="L10" s="42"/>
      <c r="M10" s="39" t="s">
        <v>71</v>
      </c>
      <c r="N10" s="39" t="s">
        <v>19</v>
      </c>
      <c r="O10" s="39"/>
      <c r="P10" s="39"/>
      <c r="Q10" s="39"/>
      <c r="R10" s="39"/>
      <c r="S10" s="39"/>
      <c r="T10" s="39"/>
      <c r="U10" s="39"/>
      <c r="V10" s="39"/>
      <c r="W10" s="39"/>
    </row>
    <row r="11" spans="1:23" ht="42.75" customHeight="1" x14ac:dyDescent="0.2">
      <c r="A11" s="39"/>
      <c r="B11" s="39"/>
      <c r="C11" s="12" t="s">
        <v>17</v>
      </c>
      <c r="D11" s="23" t="s">
        <v>91</v>
      </c>
      <c r="E11" s="27" t="s">
        <v>92</v>
      </c>
      <c r="F11" s="13" t="s">
        <v>18</v>
      </c>
      <c r="G11" s="13" t="s">
        <v>86</v>
      </c>
      <c r="H11" s="13" t="s">
        <v>87</v>
      </c>
      <c r="I11" s="13" t="s">
        <v>86</v>
      </c>
      <c r="J11" s="13" t="s">
        <v>88</v>
      </c>
      <c r="K11" s="13" t="s">
        <v>86</v>
      </c>
      <c r="L11" s="13" t="s">
        <v>89</v>
      </c>
      <c r="M11" s="39"/>
      <c r="N11" s="12" t="s">
        <v>17</v>
      </c>
      <c r="O11" s="23" t="s">
        <v>91</v>
      </c>
      <c r="P11" s="27" t="s">
        <v>92</v>
      </c>
      <c r="Q11" s="13" t="s">
        <v>18</v>
      </c>
      <c r="R11" s="13" t="s">
        <v>86</v>
      </c>
      <c r="S11" s="13" t="s">
        <v>87</v>
      </c>
      <c r="T11" s="13" t="s">
        <v>86</v>
      </c>
      <c r="U11" s="13" t="s">
        <v>88</v>
      </c>
      <c r="V11" s="13" t="s">
        <v>86</v>
      </c>
      <c r="W11" s="13" t="s">
        <v>89</v>
      </c>
    </row>
    <row r="12" spans="1:23" ht="20.25" customHeight="1" x14ac:dyDescent="0.2">
      <c r="A12" s="14">
        <v>1</v>
      </c>
      <c r="B12" s="12" t="s">
        <v>67</v>
      </c>
      <c r="C12" s="15" t="s">
        <v>9</v>
      </c>
      <c r="D12" s="16">
        <v>491795914</v>
      </c>
      <c r="E12" s="16">
        <v>584192170</v>
      </c>
      <c r="F12" s="16">
        <f>[1]Munka1!$D$161</f>
        <v>559442981</v>
      </c>
      <c r="G12" s="16">
        <f>[2]Munka1!$E$153</f>
        <v>67619299</v>
      </c>
      <c r="H12" s="16">
        <f>SUM(F12:G12)</f>
        <v>627062280</v>
      </c>
      <c r="I12" s="16">
        <f>[3]Munka1!$G$159</f>
        <v>14557627</v>
      </c>
      <c r="J12" s="16">
        <f>SUM(H12:I12)</f>
        <v>641619907</v>
      </c>
      <c r="K12" s="16"/>
      <c r="L12" s="16">
        <f>SUM(J12:K12)</f>
        <v>641619907</v>
      </c>
      <c r="M12" s="23" t="s">
        <v>72</v>
      </c>
      <c r="N12" s="15" t="s">
        <v>11</v>
      </c>
      <c r="O12" s="16">
        <v>318127883</v>
      </c>
      <c r="P12" s="16">
        <v>388306999</v>
      </c>
      <c r="Q12" s="16">
        <f>[4]Munka1!$F$428</f>
        <v>401134457</v>
      </c>
      <c r="R12" s="16">
        <f>[5]Munka1!$F$218</f>
        <v>38356595</v>
      </c>
      <c r="S12" s="16">
        <f>SUM(Q12:R12)</f>
        <v>439491052</v>
      </c>
      <c r="T12" s="16">
        <f>[6]Munka1!$F$329</f>
        <v>10469562</v>
      </c>
      <c r="U12" s="16">
        <f>SUM(S12:T12)</f>
        <v>449960614</v>
      </c>
      <c r="V12" s="16"/>
      <c r="W12" s="16">
        <f>SUM(U12:V12)</f>
        <v>449960614</v>
      </c>
    </row>
    <row r="13" spans="1:23" ht="20.25" customHeight="1" x14ac:dyDescent="0.2">
      <c r="A13" s="14">
        <v>2</v>
      </c>
      <c r="B13" s="12" t="s">
        <v>69</v>
      </c>
      <c r="C13" s="15" t="s">
        <v>0</v>
      </c>
      <c r="D13" s="16">
        <v>66880525</v>
      </c>
      <c r="E13" s="16">
        <v>79125810</v>
      </c>
      <c r="F13" s="16">
        <v>62481595</v>
      </c>
      <c r="G13" s="16">
        <f>[2]Munka1!$E$155</f>
        <v>0</v>
      </c>
      <c r="H13" s="16">
        <f t="shared" ref="H13:H16" si="0">SUM(F13:G13)</f>
        <v>62481595</v>
      </c>
      <c r="I13" s="16">
        <f>[3]Munka1!$G$161</f>
        <v>15895749</v>
      </c>
      <c r="J13" s="16">
        <f t="shared" ref="J13:L16" si="1">SUM(H13:I13)</f>
        <v>78377344</v>
      </c>
      <c r="K13" s="16"/>
      <c r="L13" s="16">
        <f t="shared" si="1"/>
        <v>78377344</v>
      </c>
      <c r="M13" s="23" t="s">
        <v>75</v>
      </c>
      <c r="N13" s="15" t="s">
        <v>24</v>
      </c>
      <c r="O13" s="16">
        <v>40446466</v>
      </c>
      <c r="P13" s="16">
        <v>48037152</v>
      </c>
      <c r="Q13" s="16">
        <f>[4]Munka1!$G$428</f>
        <v>51720882</v>
      </c>
      <c r="R13" s="16">
        <f>[5]Munka1!$G$218</f>
        <v>3905141</v>
      </c>
      <c r="S13" s="16">
        <f t="shared" ref="S13:S16" si="2">SUM(Q13:R13)</f>
        <v>55626023</v>
      </c>
      <c r="T13" s="16">
        <f>[6]Munka1!$G$329</f>
        <v>1361042</v>
      </c>
      <c r="U13" s="16">
        <f t="shared" ref="U13:W16" si="3">SUM(S13:T13)</f>
        <v>56987065</v>
      </c>
      <c r="V13" s="16"/>
      <c r="W13" s="16">
        <f t="shared" si="3"/>
        <v>56987065</v>
      </c>
    </row>
    <row r="14" spans="1:23" ht="20.25" customHeight="1" x14ac:dyDescent="0.2">
      <c r="A14" s="14">
        <v>3</v>
      </c>
      <c r="B14" s="12" t="s">
        <v>70</v>
      </c>
      <c r="C14" s="15" t="s">
        <v>1</v>
      </c>
      <c r="D14" s="16">
        <v>74478383</v>
      </c>
      <c r="E14" s="16">
        <v>64848000</v>
      </c>
      <c r="F14" s="16">
        <f>[1]Munka1!$D$164-F44</f>
        <v>66360330</v>
      </c>
      <c r="G14" s="16">
        <f>[2]Munka1!$E$156-G44</f>
        <v>-306006</v>
      </c>
      <c r="H14" s="16">
        <f t="shared" si="0"/>
        <v>66054324</v>
      </c>
      <c r="I14" s="16">
        <f>[3]Munka1!$G$162</f>
        <v>-2708445</v>
      </c>
      <c r="J14" s="16">
        <f t="shared" si="1"/>
        <v>63345879</v>
      </c>
      <c r="K14" s="16"/>
      <c r="L14" s="16">
        <f t="shared" si="1"/>
        <v>63345879</v>
      </c>
      <c r="M14" s="23" t="s">
        <v>73</v>
      </c>
      <c r="N14" s="15" t="s">
        <v>12</v>
      </c>
      <c r="O14" s="16">
        <v>219479429</v>
      </c>
      <c r="P14" s="16">
        <v>255054422</v>
      </c>
      <c r="Q14" s="16">
        <f>[4]Munka1!$H$428</f>
        <v>211609439</v>
      </c>
      <c r="R14" s="16">
        <f>[5]Munka1!$H$218</f>
        <v>23696452</v>
      </c>
      <c r="S14" s="16">
        <f t="shared" si="2"/>
        <v>235305891</v>
      </c>
      <c r="T14" s="16">
        <f>[6]Munka1!$H$329</f>
        <v>7177455</v>
      </c>
      <c r="U14" s="16">
        <f t="shared" si="3"/>
        <v>242483346</v>
      </c>
      <c r="V14" s="16"/>
      <c r="W14" s="16">
        <f t="shared" si="3"/>
        <v>242483346</v>
      </c>
    </row>
    <row r="15" spans="1:23" ht="20.25" customHeight="1" x14ac:dyDescent="0.2">
      <c r="A15" s="14">
        <v>4</v>
      </c>
      <c r="B15" s="12" t="s">
        <v>68</v>
      </c>
      <c r="C15" s="15" t="s">
        <v>10</v>
      </c>
      <c r="D15" s="16">
        <v>146813</v>
      </c>
      <c r="E15" s="16">
        <v>54504</v>
      </c>
      <c r="F15" s="16">
        <f>[1]Munka1!$D$166</f>
        <v>0</v>
      </c>
      <c r="G15" s="16">
        <f>[2]Munka1!$E$159</f>
        <v>0</v>
      </c>
      <c r="H15" s="16">
        <f t="shared" si="0"/>
        <v>0</v>
      </c>
      <c r="I15" s="16">
        <f>[3]Munka1!$G$164</f>
        <v>54504</v>
      </c>
      <c r="J15" s="16">
        <f t="shared" si="1"/>
        <v>54504</v>
      </c>
      <c r="K15" s="16"/>
      <c r="L15" s="16">
        <f t="shared" si="1"/>
        <v>54504</v>
      </c>
      <c r="M15" s="23" t="s">
        <v>74</v>
      </c>
      <c r="N15" s="15" t="s">
        <v>5</v>
      </c>
      <c r="O15" s="16">
        <v>16574941</v>
      </c>
      <c r="P15" s="16">
        <v>22789958</v>
      </c>
      <c r="Q15" s="16">
        <f>[4]Munka1!$I$428</f>
        <v>24921866</v>
      </c>
      <c r="R15" s="16">
        <f>[5]Munka1!$I$218</f>
        <v>496900</v>
      </c>
      <c r="S15" s="16">
        <f t="shared" si="2"/>
        <v>25418766</v>
      </c>
      <c r="T15" s="16">
        <f>[6]Munka1!$I$329</f>
        <v>800000</v>
      </c>
      <c r="U15" s="16">
        <f t="shared" si="3"/>
        <v>26218766</v>
      </c>
      <c r="V15" s="16"/>
      <c r="W15" s="16">
        <f t="shared" si="3"/>
        <v>26218766</v>
      </c>
    </row>
    <row r="16" spans="1:23" ht="20.25" customHeight="1" x14ac:dyDescent="0.2">
      <c r="A16" s="14">
        <v>5</v>
      </c>
      <c r="B16" s="12" t="s">
        <v>82</v>
      </c>
      <c r="C16" s="15" t="s">
        <v>7</v>
      </c>
      <c r="D16" s="16">
        <v>0</v>
      </c>
      <c r="E16" s="16">
        <v>0</v>
      </c>
      <c r="F16" s="16">
        <v>0</v>
      </c>
      <c r="G16" s="16">
        <v>0</v>
      </c>
      <c r="H16" s="16">
        <f t="shared" si="0"/>
        <v>0</v>
      </c>
      <c r="I16" s="16">
        <v>0</v>
      </c>
      <c r="J16" s="16">
        <f t="shared" si="1"/>
        <v>0</v>
      </c>
      <c r="K16" s="16"/>
      <c r="L16" s="16">
        <f t="shared" si="1"/>
        <v>0</v>
      </c>
      <c r="M16" s="23" t="s">
        <v>76</v>
      </c>
      <c r="N16" s="15" t="s">
        <v>6</v>
      </c>
      <c r="O16" s="16">
        <v>38577458</v>
      </c>
      <c r="P16" s="16">
        <v>48352033</v>
      </c>
      <c r="Q16" s="16">
        <f>[4]Munka1!$J$428</f>
        <v>22357872</v>
      </c>
      <c r="R16" s="16">
        <f>[5]Munka1!$J$218</f>
        <v>973194</v>
      </c>
      <c r="S16" s="16">
        <f t="shared" si="2"/>
        <v>23331066</v>
      </c>
      <c r="T16" s="16">
        <f>[6]Munka1!$J$329</f>
        <v>7991376</v>
      </c>
      <c r="U16" s="16">
        <f t="shared" si="3"/>
        <v>31322442</v>
      </c>
      <c r="V16" s="16"/>
      <c r="W16" s="16">
        <f t="shared" si="3"/>
        <v>31322442</v>
      </c>
    </row>
    <row r="17" spans="1:24" s="5" customFormat="1" ht="20.25" customHeight="1" x14ac:dyDescent="0.2">
      <c r="A17" s="17">
        <v>6</v>
      </c>
      <c r="B17" s="22"/>
      <c r="C17" s="18" t="s">
        <v>44</v>
      </c>
      <c r="D17" s="19">
        <f t="shared" ref="D17:E17" si="4">SUM(D12:D16)</f>
        <v>633301635</v>
      </c>
      <c r="E17" s="19">
        <f t="shared" si="4"/>
        <v>728220484</v>
      </c>
      <c r="F17" s="19">
        <f>SUM(F12:F16)</f>
        <v>688284906</v>
      </c>
      <c r="G17" s="19">
        <f t="shared" ref="G17:L17" si="5">SUM(G12:G16)</f>
        <v>67313293</v>
      </c>
      <c r="H17" s="19">
        <f t="shared" si="5"/>
        <v>755598199</v>
      </c>
      <c r="I17" s="19">
        <f t="shared" si="5"/>
        <v>27799435</v>
      </c>
      <c r="J17" s="19">
        <f t="shared" si="5"/>
        <v>783397634</v>
      </c>
      <c r="K17" s="19">
        <f t="shared" si="5"/>
        <v>0</v>
      </c>
      <c r="L17" s="19">
        <f t="shared" si="5"/>
        <v>783397634</v>
      </c>
      <c r="M17" s="24"/>
      <c r="N17" s="18" t="s">
        <v>45</v>
      </c>
      <c r="O17" s="19">
        <f t="shared" ref="O17:P17" si="6">SUM(O12:O16)</f>
        <v>633206177</v>
      </c>
      <c r="P17" s="19">
        <f t="shared" si="6"/>
        <v>762540564</v>
      </c>
      <c r="Q17" s="19">
        <f>SUM(Q12:Q16)</f>
        <v>711744516</v>
      </c>
      <c r="R17" s="19">
        <f>SUM(R12:R16)</f>
        <v>67428282</v>
      </c>
      <c r="S17" s="19">
        <f>SUM(S12:S16)</f>
        <v>779172798</v>
      </c>
      <c r="T17" s="19">
        <f t="shared" ref="T17:W17" si="7">SUM(T12:T16)</f>
        <v>27799435</v>
      </c>
      <c r="U17" s="19">
        <f t="shared" si="7"/>
        <v>806972233</v>
      </c>
      <c r="V17" s="19">
        <f t="shared" si="7"/>
        <v>0</v>
      </c>
      <c r="W17" s="19">
        <f t="shared" si="7"/>
        <v>806972233</v>
      </c>
    </row>
    <row r="18" spans="1:24" ht="20.25" customHeight="1" x14ac:dyDescent="0.2">
      <c r="A18" s="14">
        <v>7</v>
      </c>
      <c r="B18" s="33" t="s">
        <v>77</v>
      </c>
      <c r="C18" s="15" t="s">
        <v>46</v>
      </c>
      <c r="D18" s="16">
        <v>338238907</v>
      </c>
      <c r="E18" s="16">
        <v>397632968</v>
      </c>
      <c r="F18" s="16">
        <f>SUM(F19:F22)</f>
        <v>438525672</v>
      </c>
      <c r="G18" s="16">
        <f t="shared" ref="G18:J18" si="8">SUM(G19:G22)</f>
        <v>10797973</v>
      </c>
      <c r="H18" s="16">
        <f t="shared" si="8"/>
        <v>449323645</v>
      </c>
      <c r="I18" s="16">
        <f t="shared" si="8"/>
        <v>8548158</v>
      </c>
      <c r="J18" s="16">
        <f t="shared" si="8"/>
        <v>457871803</v>
      </c>
      <c r="K18" s="16"/>
      <c r="L18" s="16">
        <f t="shared" ref="L18" si="9">SUM(L19:L22)</f>
        <v>457871803</v>
      </c>
      <c r="M18" s="36" t="s">
        <v>78</v>
      </c>
      <c r="N18" s="15" t="s">
        <v>33</v>
      </c>
      <c r="O18" s="16"/>
      <c r="P18" s="16">
        <v>0</v>
      </c>
      <c r="Q18" s="16">
        <v>0</v>
      </c>
      <c r="R18" s="16">
        <v>0</v>
      </c>
      <c r="S18" s="16">
        <v>0</v>
      </c>
      <c r="T18" s="15">
        <v>0</v>
      </c>
      <c r="U18" s="15">
        <v>0</v>
      </c>
      <c r="V18" s="15"/>
      <c r="W18" s="15">
        <v>0</v>
      </c>
    </row>
    <row r="19" spans="1:24" ht="20.25" customHeight="1" x14ac:dyDescent="0.2">
      <c r="A19" s="14">
        <v>8</v>
      </c>
      <c r="B19" s="34"/>
      <c r="C19" s="20" t="s">
        <v>22</v>
      </c>
      <c r="D19" s="21">
        <v>29586076</v>
      </c>
      <c r="E19" s="21">
        <v>31999835</v>
      </c>
      <c r="F19" s="21">
        <f>[7]Munka1!$D$19</f>
        <v>38879946</v>
      </c>
      <c r="G19" s="21">
        <f>[8]Munka1!$E$19</f>
        <v>114989</v>
      </c>
      <c r="H19" s="16">
        <f>SUM(F19:G19)</f>
        <v>38994935</v>
      </c>
      <c r="I19" s="16">
        <f>[9]Munka1!$G$19</f>
        <v>0</v>
      </c>
      <c r="J19" s="16">
        <f t="shared" ref="J19:L29" si="10">SUM(H19:I19)</f>
        <v>38994935</v>
      </c>
      <c r="K19" s="16"/>
      <c r="L19" s="16">
        <f t="shared" si="10"/>
        <v>38994935</v>
      </c>
      <c r="M19" s="37"/>
      <c r="N19" s="15" t="s">
        <v>34</v>
      </c>
      <c r="O19" s="16"/>
      <c r="P19" s="16"/>
      <c r="Q19" s="16"/>
      <c r="R19" s="16"/>
      <c r="S19" s="16"/>
      <c r="T19" s="15"/>
      <c r="U19" s="15"/>
      <c r="V19" s="15"/>
      <c r="W19" s="15"/>
    </row>
    <row r="20" spans="1:24" ht="20.25" customHeight="1" x14ac:dyDescent="0.2">
      <c r="A20" s="14">
        <v>9</v>
      </c>
      <c r="B20" s="34"/>
      <c r="C20" s="20" t="s">
        <v>21</v>
      </c>
      <c r="D20" s="21"/>
      <c r="E20" s="21">
        <v>0</v>
      </c>
      <c r="F20" s="21">
        <v>0</v>
      </c>
      <c r="G20" s="21">
        <v>0</v>
      </c>
      <c r="H20" s="16">
        <f t="shared" ref="H20:H22" si="11">SUM(F20:G20)</f>
        <v>0</v>
      </c>
      <c r="I20" s="16">
        <v>0</v>
      </c>
      <c r="J20" s="16">
        <v>0</v>
      </c>
      <c r="K20" s="16"/>
      <c r="L20" s="16">
        <v>0</v>
      </c>
      <c r="M20" s="37"/>
      <c r="N20" s="15" t="s">
        <v>35</v>
      </c>
      <c r="O20" s="16"/>
      <c r="P20" s="16"/>
      <c r="Q20" s="16"/>
      <c r="R20" s="16"/>
      <c r="S20" s="16"/>
      <c r="T20" s="15"/>
      <c r="U20" s="15"/>
      <c r="V20" s="15"/>
      <c r="W20" s="15"/>
    </row>
    <row r="21" spans="1:24" ht="20.25" customHeight="1" x14ac:dyDescent="0.2">
      <c r="A21" s="14">
        <v>10</v>
      </c>
      <c r="B21" s="34"/>
      <c r="C21" s="20" t="s">
        <v>39</v>
      </c>
      <c r="D21" s="21">
        <v>308652831</v>
      </c>
      <c r="E21" s="21">
        <v>365633133</v>
      </c>
      <c r="F21" s="21">
        <f>[7]Munka1!$D$66</f>
        <v>399645726</v>
      </c>
      <c r="G21" s="21">
        <f>[8]Munka1!$E$69</f>
        <v>10682984</v>
      </c>
      <c r="H21" s="16">
        <f t="shared" si="11"/>
        <v>410328710</v>
      </c>
      <c r="I21" s="16">
        <f>[9]Munka1!$G$69</f>
        <v>8548158</v>
      </c>
      <c r="J21" s="16">
        <f t="shared" si="10"/>
        <v>418876868</v>
      </c>
      <c r="K21" s="16"/>
      <c r="L21" s="16">
        <f t="shared" si="10"/>
        <v>418876868</v>
      </c>
      <c r="M21" s="37"/>
      <c r="N21" s="15" t="s">
        <v>36</v>
      </c>
      <c r="O21" s="16">
        <v>39991001</v>
      </c>
      <c r="P21" s="16"/>
      <c r="Q21" s="16"/>
      <c r="R21" s="16"/>
      <c r="S21" s="16"/>
      <c r="T21" s="15"/>
      <c r="U21" s="15"/>
      <c r="V21" s="15"/>
      <c r="W21" s="15"/>
    </row>
    <row r="22" spans="1:24" ht="20.25" customHeight="1" x14ac:dyDescent="0.2">
      <c r="A22" s="14">
        <v>11</v>
      </c>
      <c r="B22" s="34"/>
      <c r="C22" s="20" t="s">
        <v>25</v>
      </c>
      <c r="D22" s="21"/>
      <c r="E22" s="21">
        <v>0</v>
      </c>
      <c r="F22" s="21">
        <v>0</v>
      </c>
      <c r="G22" s="21">
        <v>0</v>
      </c>
      <c r="H22" s="16">
        <f t="shared" si="11"/>
        <v>0</v>
      </c>
      <c r="I22" s="16">
        <v>0</v>
      </c>
      <c r="J22" s="16">
        <f t="shared" si="10"/>
        <v>0</v>
      </c>
      <c r="K22" s="16"/>
      <c r="L22" s="16">
        <f t="shared" si="10"/>
        <v>0</v>
      </c>
      <c r="M22" s="37"/>
      <c r="N22" s="15" t="s">
        <v>37</v>
      </c>
      <c r="O22" s="16">
        <v>15769472</v>
      </c>
      <c r="P22" s="16">
        <v>14262831</v>
      </c>
      <c r="Q22" s="16">
        <f>[10]Munka1!$D$17</f>
        <v>15420336</v>
      </c>
      <c r="R22" s="16">
        <f>[11]Munka1!$E$17</f>
        <v>1162740</v>
      </c>
      <c r="S22" s="16">
        <f>SUM(Q22:R22)</f>
        <v>16583076</v>
      </c>
      <c r="T22" s="16">
        <f>[12]Munka1!$G$17</f>
        <v>0</v>
      </c>
      <c r="U22" s="16">
        <f>SUM(S22:T22)</f>
        <v>16583076</v>
      </c>
      <c r="V22" s="16"/>
      <c r="W22" s="16">
        <f>SUM(U22:V22)</f>
        <v>16583076</v>
      </c>
    </row>
    <row r="23" spans="1:24" ht="20.25" customHeight="1" x14ac:dyDescent="0.2">
      <c r="A23" s="14">
        <v>12</v>
      </c>
      <c r="B23" s="34"/>
      <c r="C23" s="15" t="s">
        <v>47</v>
      </c>
      <c r="D23" s="16">
        <v>56334770</v>
      </c>
      <c r="E23" s="16">
        <v>16583076</v>
      </c>
      <c r="F23" s="16">
        <f>SUM(F24:F29)</f>
        <v>0</v>
      </c>
      <c r="G23" s="16">
        <f t="shared" ref="G23:J23" si="12">SUM(G24:G29)</f>
        <v>1162740</v>
      </c>
      <c r="H23" s="16">
        <f t="shared" si="12"/>
        <v>1162740</v>
      </c>
      <c r="I23" s="16">
        <f t="shared" si="12"/>
        <v>0</v>
      </c>
      <c r="J23" s="16">
        <f t="shared" si="12"/>
        <v>1162740</v>
      </c>
      <c r="K23" s="16"/>
      <c r="L23" s="16">
        <f t="shared" ref="L23" si="13">SUM(L24:L29)</f>
        <v>1162740</v>
      </c>
      <c r="M23" s="37"/>
      <c r="N23" s="15" t="s">
        <v>38</v>
      </c>
      <c r="O23" s="16">
        <v>305759495</v>
      </c>
      <c r="P23" s="16">
        <v>365633133</v>
      </c>
      <c r="Q23" s="16">
        <f>[10]Munka1!$D$22</f>
        <v>399645726</v>
      </c>
      <c r="R23" s="16">
        <f>[11]Munka1!$E$22</f>
        <v>10682984</v>
      </c>
      <c r="S23" s="16">
        <f>SUM(Q23:R23)</f>
        <v>410328710</v>
      </c>
      <c r="T23" s="16">
        <f>[12]Munka1!$G$22</f>
        <v>8548158</v>
      </c>
      <c r="U23" s="16">
        <f>SUM(S23:T23)</f>
        <v>418876868</v>
      </c>
      <c r="V23" s="16"/>
      <c r="W23" s="16">
        <f>SUM(U23:V23)</f>
        <v>418876868</v>
      </c>
      <c r="X23" s="11"/>
    </row>
    <row r="24" spans="1:24" ht="20.25" customHeight="1" x14ac:dyDescent="0.2">
      <c r="A24" s="14">
        <v>13</v>
      </c>
      <c r="B24" s="34"/>
      <c r="C24" s="20" t="s">
        <v>26</v>
      </c>
      <c r="D24" s="21"/>
      <c r="E24" s="21">
        <v>0</v>
      </c>
      <c r="F24" s="21">
        <v>0</v>
      </c>
      <c r="G24" s="21">
        <v>0</v>
      </c>
      <c r="H24" s="16">
        <f t="shared" ref="H24:H27" si="14">SUM(F24:G24)</f>
        <v>0</v>
      </c>
      <c r="I24" s="16">
        <v>0</v>
      </c>
      <c r="J24" s="16">
        <f t="shared" si="10"/>
        <v>0</v>
      </c>
      <c r="K24" s="16"/>
      <c r="L24" s="16">
        <f t="shared" si="10"/>
        <v>0</v>
      </c>
      <c r="M24" s="37"/>
      <c r="N24" s="15" t="s">
        <v>40</v>
      </c>
      <c r="O24" s="16"/>
      <c r="P24" s="16">
        <v>0</v>
      </c>
      <c r="Q24" s="16">
        <v>0</v>
      </c>
      <c r="R24" s="16"/>
      <c r="S24" s="16">
        <v>0</v>
      </c>
      <c r="T24" s="16">
        <v>0</v>
      </c>
      <c r="U24" s="16">
        <v>0</v>
      </c>
      <c r="V24" s="16"/>
      <c r="W24" s="16">
        <v>0</v>
      </c>
    </row>
    <row r="25" spans="1:24" ht="20.25" customHeight="1" x14ac:dyDescent="0.2">
      <c r="A25" s="14">
        <v>14</v>
      </c>
      <c r="B25" s="34"/>
      <c r="C25" s="20" t="s">
        <v>23</v>
      </c>
      <c r="D25" s="21"/>
      <c r="E25" s="21">
        <v>0</v>
      </c>
      <c r="F25" s="21">
        <v>0</v>
      </c>
      <c r="G25" s="21">
        <v>0</v>
      </c>
      <c r="H25" s="16">
        <f t="shared" si="14"/>
        <v>0</v>
      </c>
      <c r="I25" s="16">
        <v>0</v>
      </c>
      <c r="J25" s="16">
        <f t="shared" si="10"/>
        <v>0</v>
      </c>
      <c r="K25" s="16"/>
      <c r="L25" s="16">
        <f t="shared" si="10"/>
        <v>0</v>
      </c>
      <c r="M25" s="37"/>
      <c r="N25" s="15"/>
      <c r="O25" s="16"/>
      <c r="P25" s="16">
        <v>0</v>
      </c>
      <c r="Q25" s="16">
        <v>0</v>
      </c>
      <c r="R25" s="16"/>
      <c r="S25" s="16">
        <v>0</v>
      </c>
      <c r="T25" s="16">
        <v>0</v>
      </c>
      <c r="U25" s="16">
        <v>0</v>
      </c>
      <c r="V25" s="16"/>
      <c r="W25" s="16">
        <v>0</v>
      </c>
    </row>
    <row r="26" spans="1:24" ht="20.25" customHeight="1" x14ac:dyDescent="0.2">
      <c r="A26" s="14">
        <v>15</v>
      </c>
      <c r="B26" s="34"/>
      <c r="C26" s="20" t="s">
        <v>27</v>
      </c>
      <c r="D26" s="21"/>
      <c r="E26" s="21">
        <v>0</v>
      </c>
      <c r="F26" s="21">
        <v>0</v>
      </c>
      <c r="G26" s="21">
        <v>0</v>
      </c>
      <c r="H26" s="16">
        <f t="shared" si="14"/>
        <v>0</v>
      </c>
      <c r="I26" s="16">
        <v>0</v>
      </c>
      <c r="J26" s="16">
        <f t="shared" si="10"/>
        <v>0</v>
      </c>
      <c r="K26" s="16"/>
      <c r="L26" s="16">
        <f t="shared" si="10"/>
        <v>0</v>
      </c>
      <c r="M26" s="37"/>
      <c r="N26" s="15"/>
      <c r="O26" s="16"/>
      <c r="P26" s="16">
        <v>0</v>
      </c>
      <c r="Q26" s="16">
        <v>0</v>
      </c>
      <c r="R26" s="16"/>
      <c r="S26" s="16">
        <v>0</v>
      </c>
      <c r="T26" s="16">
        <v>0</v>
      </c>
      <c r="U26" s="16">
        <v>0</v>
      </c>
      <c r="V26" s="16"/>
      <c r="W26" s="16">
        <v>0</v>
      </c>
    </row>
    <row r="27" spans="1:24" ht="20.25" customHeight="1" x14ac:dyDescent="0.2">
      <c r="A27" s="14">
        <v>16</v>
      </c>
      <c r="B27" s="34"/>
      <c r="C27" s="20" t="s">
        <v>31</v>
      </c>
      <c r="D27" s="21">
        <v>39991001</v>
      </c>
      <c r="E27" s="21">
        <v>0</v>
      </c>
      <c r="F27" s="21">
        <v>0</v>
      </c>
      <c r="G27" s="21">
        <v>0</v>
      </c>
      <c r="H27" s="16">
        <f t="shared" si="14"/>
        <v>0</v>
      </c>
      <c r="I27" s="16">
        <v>0</v>
      </c>
      <c r="J27" s="16">
        <f t="shared" si="10"/>
        <v>0</v>
      </c>
      <c r="K27" s="16"/>
      <c r="L27" s="16">
        <f t="shared" si="10"/>
        <v>0</v>
      </c>
      <c r="M27" s="37"/>
      <c r="N27" s="15"/>
      <c r="O27" s="16"/>
      <c r="P27" s="16">
        <v>0</v>
      </c>
      <c r="Q27" s="16">
        <v>0</v>
      </c>
      <c r="R27" s="16"/>
      <c r="S27" s="16">
        <v>0</v>
      </c>
      <c r="T27" s="16">
        <v>0</v>
      </c>
      <c r="U27" s="16">
        <v>0</v>
      </c>
      <c r="V27" s="16"/>
      <c r="W27" s="16">
        <v>0</v>
      </c>
    </row>
    <row r="28" spans="1:24" ht="20.25" customHeight="1" x14ac:dyDescent="0.2">
      <c r="A28" s="14">
        <v>17</v>
      </c>
      <c r="B28" s="34"/>
      <c r="C28" s="20" t="s">
        <v>30</v>
      </c>
      <c r="D28" s="21">
        <v>16343769</v>
      </c>
      <c r="E28" s="21">
        <v>16583076</v>
      </c>
      <c r="F28" s="21">
        <f>[8]Munka1!$D$66</f>
        <v>0</v>
      </c>
      <c r="G28" s="21">
        <f>[8]Munka1!$E$66</f>
        <v>1162740</v>
      </c>
      <c r="H28" s="16">
        <f t="shared" ref="H28:H29" si="15">SUM(F28:G28)</f>
        <v>1162740</v>
      </c>
      <c r="I28" s="16">
        <f>[9]Munka1!$G$66</f>
        <v>0</v>
      </c>
      <c r="J28" s="16">
        <f t="shared" ref="J28:L28" si="16">SUM(H28:I28)</f>
        <v>1162740</v>
      </c>
      <c r="K28" s="16"/>
      <c r="L28" s="16">
        <f t="shared" si="16"/>
        <v>1162740</v>
      </c>
      <c r="M28" s="37"/>
      <c r="N28" s="15"/>
      <c r="O28" s="16"/>
      <c r="P28" s="16">
        <v>0</v>
      </c>
      <c r="Q28" s="16">
        <v>0</v>
      </c>
      <c r="R28" s="16"/>
      <c r="S28" s="16">
        <v>0</v>
      </c>
      <c r="T28" s="16">
        <v>0</v>
      </c>
      <c r="U28" s="16">
        <v>0</v>
      </c>
      <c r="V28" s="16"/>
      <c r="W28" s="16">
        <v>0</v>
      </c>
    </row>
    <row r="29" spans="1:24" ht="20.25" customHeight="1" x14ac:dyDescent="0.2">
      <c r="A29" s="14">
        <v>18</v>
      </c>
      <c r="B29" s="35"/>
      <c r="C29" s="20" t="s">
        <v>29</v>
      </c>
      <c r="D29" s="21"/>
      <c r="E29" s="21">
        <v>0</v>
      </c>
      <c r="F29" s="21">
        <v>0</v>
      </c>
      <c r="G29" s="21">
        <v>0</v>
      </c>
      <c r="H29" s="16">
        <f t="shared" si="15"/>
        <v>0</v>
      </c>
      <c r="I29" s="16">
        <v>0</v>
      </c>
      <c r="J29" s="16">
        <f t="shared" si="10"/>
        <v>0</v>
      </c>
      <c r="K29" s="16"/>
      <c r="L29" s="16">
        <f t="shared" si="10"/>
        <v>0</v>
      </c>
      <c r="M29" s="38"/>
      <c r="N29" s="15"/>
      <c r="O29" s="16"/>
      <c r="P29" s="16">
        <v>0</v>
      </c>
      <c r="Q29" s="16">
        <v>0</v>
      </c>
      <c r="R29" s="16"/>
      <c r="S29" s="16">
        <v>0</v>
      </c>
      <c r="T29" s="16">
        <v>0</v>
      </c>
      <c r="U29" s="16">
        <v>0</v>
      </c>
      <c r="V29" s="16"/>
      <c r="W29" s="16">
        <v>0</v>
      </c>
    </row>
    <row r="30" spans="1:24" s="5" customFormat="1" ht="20.25" customHeight="1" x14ac:dyDescent="0.2">
      <c r="A30" s="17">
        <v>19</v>
      </c>
      <c r="B30" s="22"/>
      <c r="C30" s="18" t="s">
        <v>48</v>
      </c>
      <c r="D30" s="19">
        <f t="shared" ref="D30:E30" si="17">SUM(D18,D23)</f>
        <v>394573677</v>
      </c>
      <c r="E30" s="19">
        <f t="shared" si="17"/>
        <v>414216044</v>
      </c>
      <c r="F30" s="19">
        <f>SUM(F18,F23)</f>
        <v>438525672</v>
      </c>
      <c r="G30" s="19">
        <f t="shared" ref="G30:L30" si="18">SUM(G18,G23)</f>
        <v>11960713</v>
      </c>
      <c r="H30" s="19">
        <f t="shared" si="18"/>
        <v>450486385</v>
      </c>
      <c r="I30" s="19">
        <f t="shared" si="18"/>
        <v>8548158</v>
      </c>
      <c r="J30" s="19">
        <f t="shared" si="18"/>
        <v>459034543</v>
      </c>
      <c r="K30" s="19">
        <f t="shared" si="18"/>
        <v>0</v>
      </c>
      <c r="L30" s="19">
        <f t="shared" si="18"/>
        <v>459034543</v>
      </c>
      <c r="M30" s="24"/>
      <c r="N30" s="18" t="s">
        <v>49</v>
      </c>
      <c r="O30" s="19">
        <f t="shared" ref="O30:P30" si="19">SUM(O18:O29)</f>
        <v>361519968</v>
      </c>
      <c r="P30" s="19">
        <f t="shared" si="19"/>
        <v>379895964</v>
      </c>
      <c r="Q30" s="19">
        <f>SUM(Q18:Q29)</f>
        <v>415066062</v>
      </c>
      <c r="R30" s="19">
        <f t="shared" ref="R30:U30" si="20">SUM(R18:R29)</f>
        <v>11845724</v>
      </c>
      <c r="S30" s="19">
        <f t="shared" si="20"/>
        <v>426911786</v>
      </c>
      <c r="T30" s="19">
        <f t="shared" si="20"/>
        <v>8548158</v>
      </c>
      <c r="U30" s="19">
        <f t="shared" si="20"/>
        <v>435459944</v>
      </c>
      <c r="V30" s="19">
        <f t="shared" ref="V30" si="21">SUM(V18:V29)</f>
        <v>0</v>
      </c>
      <c r="W30" s="19">
        <f t="shared" ref="W30" si="22">SUM(W18:W29)</f>
        <v>435459944</v>
      </c>
    </row>
    <row r="31" spans="1:24" s="5" customFormat="1" ht="20.25" customHeight="1" x14ac:dyDescent="0.2">
      <c r="A31" s="17">
        <v>20</v>
      </c>
      <c r="B31" s="22"/>
      <c r="C31" s="18" t="s">
        <v>50</v>
      </c>
      <c r="D31" s="19">
        <f t="shared" ref="D31:E31" si="23">SUM(D17,D30)</f>
        <v>1027875312</v>
      </c>
      <c r="E31" s="19">
        <f t="shared" si="23"/>
        <v>1142436528</v>
      </c>
      <c r="F31" s="19">
        <f>SUM(F17,F30)</f>
        <v>1126810578</v>
      </c>
      <c r="G31" s="19">
        <f t="shared" ref="G31:J31" si="24">SUM(G17,G30)</f>
        <v>79274006</v>
      </c>
      <c r="H31" s="19">
        <f t="shared" si="24"/>
        <v>1206084584</v>
      </c>
      <c r="I31" s="19">
        <f t="shared" si="24"/>
        <v>36347593</v>
      </c>
      <c r="J31" s="19">
        <f t="shared" si="24"/>
        <v>1242432177</v>
      </c>
      <c r="K31" s="19">
        <f t="shared" ref="K31" si="25">SUM(K17,K30)</f>
        <v>0</v>
      </c>
      <c r="L31" s="19">
        <f t="shared" ref="L31" si="26">SUM(L17,L30)</f>
        <v>1242432177</v>
      </c>
      <c r="M31" s="24"/>
      <c r="N31" s="18" t="s">
        <v>51</v>
      </c>
      <c r="O31" s="19">
        <f t="shared" ref="O31:P31" si="27">SUM(O17,O30)</f>
        <v>994726145</v>
      </c>
      <c r="P31" s="19">
        <f t="shared" si="27"/>
        <v>1142436528</v>
      </c>
      <c r="Q31" s="19">
        <f>SUM(Q17,Q30)</f>
        <v>1126810578</v>
      </c>
      <c r="R31" s="19">
        <f t="shared" ref="R31:U31" si="28">SUM(R17,R30)</f>
        <v>79274006</v>
      </c>
      <c r="S31" s="19">
        <f t="shared" si="28"/>
        <v>1206084584</v>
      </c>
      <c r="T31" s="19">
        <f t="shared" si="28"/>
        <v>36347593</v>
      </c>
      <c r="U31" s="19">
        <f t="shared" si="28"/>
        <v>1242432177</v>
      </c>
      <c r="V31" s="19">
        <f t="shared" ref="V31" si="29">SUM(V17,V30)</f>
        <v>0</v>
      </c>
      <c r="W31" s="19">
        <f t="shared" ref="W31" si="30">SUM(W17,W30)</f>
        <v>1242432177</v>
      </c>
    </row>
    <row r="32" spans="1:24" s="5" customFormat="1" ht="20.25" customHeight="1" x14ac:dyDescent="0.2">
      <c r="A32" s="17">
        <v>21</v>
      </c>
      <c r="B32" s="22"/>
      <c r="C32" s="18" t="s">
        <v>61</v>
      </c>
      <c r="D32" s="19">
        <f t="shared" ref="D32:E32" si="31">SUM(D17-O17)</f>
        <v>95458</v>
      </c>
      <c r="E32" s="19">
        <f t="shared" si="31"/>
        <v>-34320080</v>
      </c>
      <c r="F32" s="19">
        <f t="shared" ref="F32:L32" si="32">SUM(F17-Q17)</f>
        <v>-23459610</v>
      </c>
      <c r="G32" s="19">
        <f t="shared" si="32"/>
        <v>-114989</v>
      </c>
      <c r="H32" s="19">
        <f t="shared" si="32"/>
        <v>-23574599</v>
      </c>
      <c r="I32" s="19">
        <f t="shared" si="32"/>
        <v>0</v>
      </c>
      <c r="J32" s="19">
        <f t="shared" si="32"/>
        <v>-23574599</v>
      </c>
      <c r="K32" s="19">
        <f t="shared" si="32"/>
        <v>0</v>
      </c>
      <c r="L32" s="19">
        <f t="shared" si="32"/>
        <v>-23574599</v>
      </c>
      <c r="M32" s="24"/>
      <c r="N32" s="18"/>
      <c r="O32" s="19"/>
      <c r="P32" s="19"/>
      <c r="Q32" s="19"/>
      <c r="R32" s="19"/>
      <c r="S32" s="19"/>
      <c r="T32" s="18"/>
      <c r="U32" s="18"/>
      <c r="V32" s="18"/>
      <c r="W32" s="18"/>
    </row>
    <row r="33" spans="1:23" s="5" customFormat="1" ht="20.25" customHeight="1" x14ac:dyDescent="0.2">
      <c r="A33" s="17">
        <v>22</v>
      </c>
      <c r="B33" s="22"/>
      <c r="C33" s="18" t="s">
        <v>64</v>
      </c>
      <c r="D33" s="19">
        <f t="shared" ref="D33:E33" si="33">SUM(D30-O30)</f>
        <v>33053709</v>
      </c>
      <c r="E33" s="19">
        <f t="shared" si="33"/>
        <v>34320080</v>
      </c>
      <c r="F33" s="19">
        <f t="shared" ref="F33:H34" si="34">SUM(F30-Q30)</f>
        <v>23459610</v>
      </c>
      <c r="G33" s="19">
        <f t="shared" si="34"/>
        <v>114989</v>
      </c>
      <c r="H33" s="19">
        <f t="shared" si="34"/>
        <v>23574599</v>
      </c>
      <c r="I33" s="19">
        <f t="shared" ref="I33:I34" si="35">SUM(I30-T30)</f>
        <v>0</v>
      </c>
      <c r="J33" s="19">
        <f t="shared" ref="J33:L34" si="36">SUM(J30-U30)</f>
        <v>23574599</v>
      </c>
      <c r="K33" s="19">
        <f t="shared" si="36"/>
        <v>0</v>
      </c>
      <c r="L33" s="19">
        <f t="shared" si="36"/>
        <v>23574599</v>
      </c>
      <c r="M33" s="24"/>
      <c r="N33" s="18"/>
      <c r="O33" s="19"/>
      <c r="P33" s="19"/>
      <c r="Q33" s="19"/>
      <c r="R33" s="19"/>
      <c r="S33" s="19"/>
      <c r="T33" s="18"/>
      <c r="U33" s="18"/>
      <c r="V33" s="18"/>
      <c r="W33" s="18"/>
    </row>
    <row r="34" spans="1:23" s="5" customFormat="1" ht="20.25" customHeight="1" x14ac:dyDescent="0.2">
      <c r="A34" s="17">
        <v>23</v>
      </c>
      <c r="B34" s="22"/>
      <c r="C34" s="18" t="s">
        <v>62</v>
      </c>
      <c r="D34" s="19">
        <f t="shared" ref="D34:E34" si="37">SUM(D31-O31)</f>
        <v>33149167</v>
      </c>
      <c r="E34" s="19">
        <f t="shared" si="37"/>
        <v>0</v>
      </c>
      <c r="F34" s="19">
        <f t="shared" si="34"/>
        <v>0</v>
      </c>
      <c r="G34" s="19">
        <f t="shared" si="34"/>
        <v>0</v>
      </c>
      <c r="H34" s="19">
        <f t="shared" si="34"/>
        <v>0</v>
      </c>
      <c r="I34" s="19">
        <f t="shared" si="35"/>
        <v>0</v>
      </c>
      <c r="J34" s="19">
        <f t="shared" si="36"/>
        <v>0</v>
      </c>
      <c r="K34" s="19">
        <f t="shared" si="36"/>
        <v>0</v>
      </c>
      <c r="L34" s="19">
        <f t="shared" si="36"/>
        <v>0</v>
      </c>
      <c r="M34" s="24"/>
      <c r="N34" s="18"/>
      <c r="O34" s="19"/>
      <c r="P34" s="19"/>
      <c r="Q34" s="19"/>
      <c r="R34" s="19"/>
      <c r="S34" s="19"/>
      <c r="T34" s="18"/>
      <c r="U34" s="18"/>
      <c r="V34" s="18"/>
      <c r="W34" s="18"/>
    </row>
    <row r="35" spans="1:23" ht="20.25" customHeight="1" x14ac:dyDescent="0.2"/>
    <row r="36" spans="1:23" ht="20.25" customHeight="1" x14ac:dyDescent="0.2">
      <c r="A36" s="32" t="s">
        <v>41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</row>
    <row r="37" spans="1:23" ht="18" customHeight="1" x14ac:dyDescent="0.2">
      <c r="A37" s="29" t="s">
        <v>13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</row>
    <row r="38" spans="1:23" ht="21" customHeight="1" x14ac:dyDescent="0.2">
      <c r="A38" s="39" t="s">
        <v>16</v>
      </c>
      <c r="B38" s="39" t="s">
        <v>71</v>
      </c>
      <c r="C38" s="40" t="s">
        <v>15</v>
      </c>
      <c r="D38" s="41"/>
      <c r="E38" s="41"/>
      <c r="F38" s="41"/>
      <c r="G38" s="41"/>
      <c r="H38" s="41"/>
      <c r="I38" s="41"/>
      <c r="J38" s="41"/>
      <c r="K38" s="41"/>
      <c r="L38" s="42"/>
      <c r="M38" s="39" t="s">
        <v>71</v>
      </c>
      <c r="N38" s="39" t="s">
        <v>19</v>
      </c>
      <c r="O38" s="39"/>
      <c r="P38" s="39"/>
      <c r="Q38" s="39"/>
      <c r="R38" s="39"/>
      <c r="S38" s="39"/>
      <c r="T38" s="39"/>
      <c r="U38" s="39"/>
      <c r="V38" s="39"/>
      <c r="W38" s="39"/>
    </row>
    <row r="39" spans="1:23" ht="32.25" customHeight="1" x14ac:dyDescent="0.2">
      <c r="A39" s="39"/>
      <c r="B39" s="39"/>
      <c r="C39" s="12" t="s">
        <v>17</v>
      </c>
      <c r="D39" s="23" t="s">
        <v>91</v>
      </c>
      <c r="E39" s="27" t="s">
        <v>92</v>
      </c>
      <c r="F39" s="13" t="s">
        <v>18</v>
      </c>
      <c r="G39" s="13" t="s">
        <v>86</v>
      </c>
      <c r="H39" s="13" t="s">
        <v>87</v>
      </c>
      <c r="I39" s="13" t="s">
        <v>86</v>
      </c>
      <c r="J39" s="13" t="s">
        <v>88</v>
      </c>
      <c r="K39" s="13" t="s">
        <v>86</v>
      </c>
      <c r="L39" s="13" t="s">
        <v>89</v>
      </c>
      <c r="M39" s="39"/>
      <c r="N39" s="12" t="s">
        <v>17</v>
      </c>
      <c r="O39" s="23" t="s">
        <v>91</v>
      </c>
      <c r="P39" s="27" t="s">
        <v>92</v>
      </c>
      <c r="Q39" s="13" t="s">
        <v>18</v>
      </c>
      <c r="R39" s="13" t="s">
        <v>86</v>
      </c>
      <c r="S39" s="13" t="s">
        <v>87</v>
      </c>
      <c r="T39" s="13" t="s">
        <v>86</v>
      </c>
      <c r="U39" s="13" t="s">
        <v>88</v>
      </c>
      <c r="V39" s="13" t="s">
        <v>86</v>
      </c>
      <c r="W39" s="13" t="s">
        <v>89</v>
      </c>
    </row>
    <row r="40" spans="1:23" ht="20.25" customHeight="1" x14ac:dyDescent="0.2">
      <c r="A40" s="14">
        <v>1</v>
      </c>
      <c r="B40" s="12" t="s">
        <v>82</v>
      </c>
      <c r="C40" s="15" t="s">
        <v>7</v>
      </c>
      <c r="D40" s="16">
        <v>16810010</v>
      </c>
      <c r="E40" s="16">
        <v>254501572</v>
      </c>
      <c r="F40" s="16">
        <f>[1]Munka1!$D$162</f>
        <v>214666477</v>
      </c>
      <c r="G40" s="16">
        <f>[2]Munka1!$E$154</f>
        <v>10000000</v>
      </c>
      <c r="H40" s="16">
        <f>SUM(F40:G40)</f>
        <v>224666477</v>
      </c>
      <c r="I40" s="16">
        <f>[3]Munka1!$G$160</f>
        <v>4722707</v>
      </c>
      <c r="J40" s="16">
        <f>SUM(H40:I40)</f>
        <v>229389184</v>
      </c>
      <c r="K40" s="16"/>
      <c r="L40" s="16">
        <f>SUM(J40:K40)</f>
        <v>229389184</v>
      </c>
      <c r="M40" s="23" t="s">
        <v>79</v>
      </c>
      <c r="N40" s="15" t="s">
        <v>4</v>
      </c>
      <c r="O40" s="16">
        <v>17644821</v>
      </c>
      <c r="P40" s="16">
        <v>34908996</v>
      </c>
      <c r="Q40" s="16">
        <f>[13]Munka1!$D$141</f>
        <v>20247515</v>
      </c>
      <c r="R40" s="16">
        <f>[14]Munka1!$E$164</f>
        <v>11217572</v>
      </c>
      <c r="S40" s="16">
        <f>SUM(Q40:R40)</f>
        <v>31465087</v>
      </c>
      <c r="T40" s="16">
        <f>[15]Munka1!$G$168</f>
        <v>4972707</v>
      </c>
      <c r="U40" s="16">
        <f>SUM(S40:T40)</f>
        <v>36437794</v>
      </c>
      <c r="V40" s="16"/>
      <c r="W40" s="16">
        <f>SUM(U40:V40)</f>
        <v>36437794</v>
      </c>
    </row>
    <row r="41" spans="1:23" ht="20.25" customHeight="1" x14ac:dyDescent="0.2">
      <c r="A41" s="14">
        <v>2</v>
      </c>
      <c r="B41" s="12" t="s">
        <v>83</v>
      </c>
      <c r="C41" s="15" t="s">
        <v>2</v>
      </c>
      <c r="D41" s="16">
        <v>307874</v>
      </c>
      <c r="E41" s="16">
        <v>250000</v>
      </c>
      <c r="F41" s="16">
        <f>[2]Munka1!$D$158</f>
        <v>0</v>
      </c>
      <c r="G41" s="16">
        <f>[2]Munka1!$E$158</f>
        <v>0</v>
      </c>
      <c r="H41" s="16">
        <f t="shared" ref="H41:H44" si="38">SUM(F41:G41)</f>
        <v>0</v>
      </c>
      <c r="I41" s="16">
        <f>[3]Munka1!$G$163</f>
        <v>250000</v>
      </c>
      <c r="J41" s="16">
        <f t="shared" ref="J41:L44" si="39">SUM(H41:I41)</f>
        <v>250000</v>
      </c>
      <c r="K41" s="16"/>
      <c r="L41" s="16">
        <f t="shared" si="39"/>
        <v>250000</v>
      </c>
      <c r="M41" s="23" t="s">
        <v>80</v>
      </c>
      <c r="N41" s="15" t="s">
        <v>3</v>
      </c>
      <c r="O41" s="16">
        <v>53972992</v>
      </c>
      <c r="P41" s="16">
        <v>309999186</v>
      </c>
      <c r="Q41" s="16">
        <f>[13]Munka1!$D$142</f>
        <v>225405070</v>
      </c>
      <c r="R41" s="16">
        <f>[14]Munka1!$E$165</f>
        <v>-1589125</v>
      </c>
      <c r="S41" s="16">
        <f t="shared" ref="S41:S42" si="40">SUM(Q41:R41)</f>
        <v>223815945</v>
      </c>
      <c r="T41" s="16">
        <f>[15]Munka1!$G$169</f>
        <v>0</v>
      </c>
      <c r="U41" s="16">
        <f t="shared" ref="U41:W42" si="41">SUM(S41:T41)</f>
        <v>223815945</v>
      </c>
      <c r="V41" s="16"/>
      <c r="W41" s="16">
        <f t="shared" si="41"/>
        <v>223815945</v>
      </c>
    </row>
    <row r="42" spans="1:23" ht="20.25" customHeight="1" x14ac:dyDescent="0.2">
      <c r="A42" s="14">
        <v>3</v>
      </c>
      <c r="B42" s="12" t="s">
        <v>84</v>
      </c>
      <c r="C42" s="15" t="s">
        <v>8</v>
      </c>
      <c r="D42" s="16">
        <v>0</v>
      </c>
      <c r="E42" s="16">
        <v>0</v>
      </c>
      <c r="F42" s="16">
        <f>[2]Munka1!$D$159</f>
        <v>0</v>
      </c>
      <c r="G42" s="16">
        <f>[2]Munka1!$E$159</f>
        <v>0</v>
      </c>
      <c r="H42" s="16">
        <f t="shared" si="38"/>
        <v>0</v>
      </c>
      <c r="I42" s="16">
        <v>0</v>
      </c>
      <c r="J42" s="16">
        <f t="shared" si="39"/>
        <v>0</v>
      </c>
      <c r="K42" s="16"/>
      <c r="L42" s="16">
        <f t="shared" si="39"/>
        <v>0</v>
      </c>
      <c r="M42" s="23" t="s">
        <v>81</v>
      </c>
      <c r="N42" s="15" t="s">
        <v>28</v>
      </c>
      <c r="O42" s="16">
        <v>195615024</v>
      </c>
      <c r="P42" s="16">
        <v>677559</v>
      </c>
      <c r="Q42" s="16">
        <f>[13]Munka1!$D$143</f>
        <v>468453</v>
      </c>
      <c r="R42" s="16">
        <f>[14]Munka1!$E$166</f>
        <v>677559</v>
      </c>
      <c r="S42" s="16">
        <f t="shared" si="40"/>
        <v>1146012</v>
      </c>
      <c r="T42" s="16">
        <f>[15]Munka1!$G$170</f>
        <v>0</v>
      </c>
      <c r="U42" s="16">
        <f t="shared" si="41"/>
        <v>1146012</v>
      </c>
      <c r="V42" s="16"/>
      <c r="W42" s="16">
        <f t="shared" si="41"/>
        <v>1146012</v>
      </c>
    </row>
    <row r="43" spans="1:23" ht="20.25" customHeight="1" x14ac:dyDescent="0.2">
      <c r="A43" s="14">
        <v>4</v>
      </c>
      <c r="B43" s="12" t="s">
        <v>69</v>
      </c>
      <c r="C43" s="15" t="s">
        <v>0</v>
      </c>
      <c r="D43" s="16">
        <v>0</v>
      </c>
      <c r="E43" s="16">
        <v>2818907</v>
      </c>
      <c r="F43" s="16">
        <v>4008453</v>
      </c>
      <c r="G43" s="16">
        <v>0</v>
      </c>
      <c r="H43" s="16">
        <f t="shared" si="38"/>
        <v>4008453</v>
      </c>
      <c r="I43" s="16">
        <v>0</v>
      </c>
      <c r="J43" s="16">
        <f t="shared" si="39"/>
        <v>4008453</v>
      </c>
      <c r="K43" s="16"/>
      <c r="L43" s="16">
        <f t="shared" si="39"/>
        <v>4008453</v>
      </c>
      <c r="M43" s="23"/>
      <c r="N43" s="20"/>
      <c r="O43" s="21"/>
      <c r="P43" s="21"/>
      <c r="Q43" s="21"/>
      <c r="R43" s="21"/>
      <c r="S43" s="21"/>
      <c r="T43" s="15"/>
      <c r="U43" s="15"/>
      <c r="V43" s="15"/>
      <c r="W43" s="15"/>
    </row>
    <row r="44" spans="1:23" ht="20.25" customHeight="1" x14ac:dyDescent="0.2">
      <c r="A44" s="14">
        <v>5</v>
      </c>
      <c r="B44" s="12" t="s">
        <v>70</v>
      </c>
      <c r="C44" s="15" t="s">
        <v>85</v>
      </c>
      <c r="D44" s="16">
        <v>0</v>
      </c>
      <c r="E44" s="16">
        <v>4306006</v>
      </c>
      <c r="F44" s="16">
        <v>1330000</v>
      </c>
      <c r="G44" s="16">
        <v>306006</v>
      </c>
      <c r="H44" s="16">
        <f t="shared" si="38"/>
        <v>1636006</v>
      </c>
      <c r="I44" s="16">
        <v>0</v>
      </c>
      <c r="J44" s="16">
        <f t="shared" si="39"/>
        <v>1636006</v>
      </c>
      <c r="K44" s="16"/>
      <c r="L44" s="16">
        <f t="shared" si="39"/>
        <v>1636006</v>
      </c>
      <c r="M44" s="23"/>
      <c r="N44" s="20"/>
      <c r="O44" s="21"/>
      <c r="P44" s="21"/>
      <c r="Q44" s="21"/>
      <c r="R44" s="21"/>
      <c r="S44" s="21"/>
      <c r="T44" s="15"/>
      <c r="U44" s="15"/>
      <c r="V44" s="15"/>
      <c r="W44" s="15"/>
    </row>
    <row r="45" spans="1:23" s="5" customFormat="1" ht="20.25" customHeight="1" x14ac:dyDescent="0.2">
      <c r="A45" s="17">
        <v>6</v>
      </c>
      <c r="B45" s="22"/>
      <c r="C45" s="18" t="s">
        <v>52</v>
      </c>
      <c r="D45" s="19">
        <f t="shared" ref="D45:E45" si="42">SUM(D40:D44)</f>
        <v>17117884</v>
      </c>
      <c r="E45" s="19">
        <f t="shared" si="42"/>
        <v>261876485</v>
      </c>
      <c r="F45" s="19">
        <f>SUM(F40:F44)</f>
        <v>220004930</v>
      </c>
      <c r="G45" s="19">
        <f t="shared" ref="G45:L45" si="43">SUM(G40:G44)</f>
        <v>10306006</v>
      </c>
      <c r="H45" s="19">
        <f t="shared" si="43"/>
        <v>230310936</v>
      </c>
      <c r="I45" s="19">
        <f t="shared" si="43"/>
        <v>4972707</v>
      </c>
      <c r="J45" s="19">
        <f t="shared" si="43"/>
        <v>235283643</v>
      </c>
      <c r="K45" s="19">
        <f t="shared" si="43"/>
        <v>0</v>
      </c>
      <c r="L45" s="19">
        <f t="shared" si="43"/>
        <v>235283643</v>
      </c>
      <c r="M45" s="24"/>
      <c r="N45" s="18" t="s">
        <v>53</v>
      </c>
      <c r="O45" s="19">
        <f t="shared" ref="O45:W45" si="44">SUM(O40:O43)</f>
        <v>267232837</v>
      </c>
      <c r="P45" s="19">
        <f t="shared" si="44"/>
        <v>345585741</v>
      </c>
      <c r="Q45" s="19">
        <f t="shared" si="44"/>
        <v>246121038</v>
      </c>
      <c r="R45" s="19">
        <f t="shared" si="44"/>
        <v>10306006</v>
      </c>
      <c r="S45" s="19">
        <f t="shared" si="44"/>
        <v>256427044</v>
      </c>
      <c r="T45" s="19">
        <f t="shared" si="44"/>
        <v>4972707</v>
      </c>
      <c r="U45" s="19">
        <f t="shared" si="44"/>
        <v>261399751</v>
      </c>
      <c r="V45" s="19">
        <f t="shared" si="44"/>
        <v>0</v>
      </c>
      <c r="W45" s="19">
        <f t="shared" si="44"/>
        <v>261399751</v>
      </c>
    </row>
    <row r="46" spans="1:23" ht="20.25" customHeight="1" x14ac:dyDescent="0.2">
      <c r="A46" s="17">
        <v>7</v>
      </c>
      <c r="B46" s="33" t="s">
        <v>77</v>
      </c>
      <c r="C46" s="15" t="s">
        <v>54</v>
      </c>
      <c r="D46" s="16">
        <v>335568213</v>
      </c>
      <c r="E46" s="16">
        <v>83709256</v>
      </c>
      <c r="F46" s="16">
        <f>SUM(F47:F50)</f>
        <v>26116108</v>
      </c>
      <c r="G46" s="16">
        <f t="shared" ref="G46:L46" si="45">SUM(G47:G50)</f>
        <v>0</v>
      </c>
      <c r="H46" s="16">
        <f t="shared" si="45"/>
        <v>26116108</v>
      </c>
      <c r="I46" s="16">
        <f t="shared" si="45"/>
        <v>0</v>
      </c>
      <c r="J46" s="16">
        <f t="shared" si="45"/>
        <v>26116108</v>
      </c>
      <c r="K46" s="16"/>
      <c r="L46" s="16">
        <f t="shared" si="45"/>
        <v>26116108</v>
      </c>
      <c r="M46" s="36" t="s">
        <v>78</v>
      </c>
      <c r="N46" s="15" t="s">
        <v>33</v>
      </c>
      <c r="O46" s="16"/>
      <c r="P46" s="16"/>
      <c r="Q46" s="16"/>
      <c r="R46" s="16"/>
      <c r="S46" s="16"/>
      <c r="T46" s="15"/>
      <c r="U46" s="15"/>
      <c r="V46" s="15"/>
      <c r="W46" s="15"/>
    </row>
    <row r="47" spans="1:23" ht="20.25" customHeight="1" x14ac:dyDescent="0.2">
      <c r="A47" s="14">
        <v>8</v>
      </c>
      <c r="B47" s="34"/>
      <c r="C47" s="20" t="s">
        <v>22</v>
      </c>
      <c r="D47" s="21">
        <v>335568213</v>
      </c>
      <c r="E47" s="21">
        <v>83709256</v>
      </c>
      <c r="F47" s="21">
        <f>[7]Munka1!$D$18</f>
        <v>26116108</v>
      </c>
      <c r="G47" s="21">
        <f>[8]Munka1!$E$18</f>
        <v>0</v>
      </c>
      <c r="H47" s="21">
        <f>SUM(F47:G47)</f>
        <v>26116108</v>
      </c>
      <c r="I47" s="19">
        <f>[9]Munka1!$G$18</f>
        <v>0</v>
      </c>
      <c r="J47" s="19">
        <f>SUM(H47:I47)</f>
        <v>26116108</v>
      </c>
      <c r="K47" s="19"/>
      <c r="L47" s="19">
        <f t="shared" ref="L47" si="46">SUM(J47:K47)</f>
        <v>26116108</v>
      </c>
      <c r="M47" s="37"/>
      <c r="N47" s="15" t="s">
        <v>34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/>
      <c r="W47" s="16">
        <v>0</v>
      </c>
    </row>
    <row r="48" spans="1:23" ht="20.25" customHeight="1" x14ac:dyDescent="0.2">
      <c r="A48" s="14">
        <v>9</v>
      </c>
      <c r="B48" s="34"/>
      <c r="C48" s="20" t="s">
        <v>21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16">
        <f>SUM(H48:I48)</f>
        <v>0</v>
      </c>
      <c r="K48" s="16"/>
      <c r="L48" s="16">
        <f>SUM(J48:K48)</f>
        <v>0</v>
      </c>
      <c r="M48" s="37"/>
      <c r="N48" s="15" t="s">
        <v>35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/>
      <c r="W48" s="16">
        <v>0</v>
      </c>
    </row>
    <row r="49" spans="1:23" ht="20.25" customHeight="1" x14ac:dyDescent="0.2">
      <c r="A49" s="14">
        <v>10</v>
      </c>
      <c r="B49" s="34"/>
      <c r="C49" s="20" t="s">
        <v>32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16">
        <f t="shared" ref="J49:L57" si="47">SUM(H49:I49)</f>
        <v>0</v>
      </c>
      <c r="K49" s="16"/>
      <c r="L49" s="16">
        <f t="shared" si="47"/>
        <v>0</v>
      </c>
      <c r="M49" s="37"/>
      <c r="N49" s="15" t="s">
        <v>36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/>
      <c r="W49" s="16">
        <v>0</v>
      </c>
    </row>
    <row r="50" spans="1:23" ht="20.25" customHeight="1" x14ac:dyDescent="0.2">
      <c r="A50" s="14">
        <v>11</v>
      </c>
      <c r="B50" s="34"/>
      <c r="C50" s="20" t="s">
        <v>25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16">
        <f t="shared" si="47"/>
        <v>0</v>
      </c>
      <c r="K50" s="16"/>
      <c r="L50" s="16">
        <f t="shared" si="47"/>
        <v>0</v>
      </c>
      <c r="M50" s="37"/>
      <c r="N50" s="15" t="s">
        <v>37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/>
      <c r="W50" s="16">
        <v>0</v>
      </c>
    </row>
    <row r="51" spans="1:23" ht="20.25" customHeight="1" x14ac:dyDescent="0.2">
      <c r="A51" s="14">
        <v>12</v>
      </c>
      <c r="B51" s="34"/>
      <c r="C51" s="15" t="s">
        <v>55</v>
      </c>
      <c r="D51" s="16">
        <v>0</v>
      </c>
      <c r="E51" s="16">
        <v>0</v>
      </c>
      <c r="F51" s="16">
        <f>SUM(F52:F57)</f>
        <v>0</v>
      </c>
      <c r="G51" s="16">
        <f t="shared" ref="G51:H51" si="48">SUM(G52:G57)</f>
        <v>0</v>
      </c>
      <c r="H51" s="16">
        <f t="shared" si="48"/>
        <v>0</v>
      </c>
      <c r="I51" s="16">
        <f t="shared" ref="I51" si="49">SUM(I52:I57)</f>
        <v>0</v>
      </c>
      <c r="J51" s="16">
        <f t="shared" si="47"/>
        <v>0</v>
      </c>
      <c r="K51" s="16"/>
      <c r="L51" s="16">
        <f t="shared" si="47"/>
        <v>0</v>
      </c>
      <c r="M51" s="37"/>
      <c r="N51" s="15" t="s">
        <v>38</v>
      </c>
      <c r="O51" s="16">
        <v>2893336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/>
      <c r="W51" s="16">
        <v>0</v>
      </c>
    </row>
    <row r="52" spans="1:23" ht="20.25" customHeight="1" x14ac:dyDescent="0.2">
      <c r="A52" s="14">
        <v>13</v>
      </c>
      <c r="B52" s="34"/>
      <c r="C52" s="20" t="s">
        <v>26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16">
        <f t="shared" si="47"/>
        <v>0</v>
      </c>
      <c r="K52" s="16"/>
      <c r="L52" s="16">
        <f t="shared" si="47"/>
        <v>0</v>
      </c>
      <c r="M52" s="37"/>
      <c r="N52" s="15" t="s">
        <v>40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/>
      <c r="W52" s="16">
        <v>0</v>
      </c>
    </row>
    <row r="53" spans="1:23" ht="20.25" customHeight="1" x14ac:dyDescent="0.2">
      <c r="A53" s="14">
        <v>14</v>
      </c>
      <c r="B53" s="34"/>
      <c r="C53" s="20" t="s">
        <v>23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16">
        <f t="shared" si="47"/>
        <v>0</v>
      </c>
      <c r="K53" s="16"/>
      <c r="L53" s="16">
        <f t="shared" si="47"/>
        <v>0</v>
      </c>
      <c r="M53" s="37"/>
      <c r="N53" s="15"/>
      <c r="O53" s="16"/>
      <c r="P53" s="16"/>
      <c r="Q53" s="16"/>
      <c r="R53" s="16"/>
      <c r="S53" s="16"/>
      <c r="T53" s="15"/>
      <c r="U53" s="15"/>
      <c r="V53" s="15"/>
      <c r="W53" s="15"/>
    </row>
    <row r="54" spans="1:23" ht="20.25" customHeight="1" x14ac:dyDescent="0.2">
      <c r="A54" s="14">
        <v>15</v>
      </c>
      <c r="B54" s="34"/>
      <c r="C54" s="20" t="s">
        <v>27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16">
        <f t="shared" si="47"/>
        <v>0</v>
      </c>
      <c r="K54" s="16"/>
      <c r="L54" s="16">
        <f t="shared" si="47"/>
        <v>0</v>
      </c>
      <c r="M54" s="37"/>
      <c r="N54" s="15"/>
      <c r="O54" s="16"/>
      <c r="P54" s="16"/>
      <c r="Q54" s="16"/>
      <c r="R54" s="16"/>
      <c r="S54" s="16"/>
      <c r="T54" s="15"/>
      <c r="U54" s="15"/>
      <c r="V54" s="15"/>
      <c r="W54" s="15"/>
    </row>
    <row r="55" spans="1:23" ht="20.25" customHeight="1" x14ac:dyDescent="0.2">
      <c r="A55" s="14">
        <v>16</v>
      </c>
      <c r="B55" s="34"/>
      <c r="C55" s="20" t="s">
        <v>31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16">
        <f t="shared" si="47"/>
        <v>0</v>
      </c>
      <c r="K55" s="16"/>
      <c r="L55" s="16">
        <f t="shared" si="47"/>
        <v>0</v>
      </c>
      <c r="M55" s="37"/>
      <c r="N55" s="15"/>
      <c r="O55" s="16"/>
      <c r="P55" s="16"/>
      <c r="Q55" s="16"/>
      <c r="R55" s="16"/>
      <c r="S55" s="16"/>
      <c r="T55" s="15"/>
      <c r="U55" s="15"/>
      <c r="V55" s="15"/>
      <c r="W55" s="15"/>
    </row>
    <row r="56" spans="1:23" ht="20.25" customHeight="1" x14ac:dyDescent="0.2">
      <c r="A56" s="14">
        <v>17</v>
      </c>
      <c r="B56" s="34"/>
      <c r="C56" s="20" t="s">
        <v>30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16">
        <f t="shared" si="47"/>
        <v>0</v>
      </c>
      <c r="K56" s="16"/>
      <c r="L56" s="16">
        <f t="shared" si="47"/>
        <v>0</v>
      </c>
      <c r="M56" s="37"/>
      <c r="N56" s="15"/>
      <c r="O56" s="16"/>
      <c r="P56" s="16"/>
      <c r="Q56" s="16"/>
      <c r="R56" s="16"/>
      <c r="S56" s="16"/>
      <c r="T56" s="15"/>
      <c r="U56" s="15"/>
      <c r="V56" s="15"/>
      <c r="W56" s="15"/>
    </row>
    <row r="57" spans="1:23" ht="18" customHeight="1" x14ac:dyDescent="0.2">
      <c r="A57" s="14">
        <v>18</v>
      </c>
      <c r="B57" s="35"/>
      <c r="C57" s="20" t="s">
        <v>29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16">
        <f t="shared" si="47"/>
        <v>0</v>
      </c>
      <c r="K57" s="16"/>
      <c r="L57" s="16">
        <f t="shared" si="47"/>
        <v>0</v>
      </c>
      <c r="M57" s="38"/>
      <c r="N57" s="15"/>
      <c r="O57" s="16"/>
      <c r="P57" s="16"/>
      <c r="Q57" s="16"/>
      <c r="R57" s="16"/>
      <c r="S57" s="16"/>
      <c r="T57" s="15"/>
      <c r="U57" s="15"/>
      <c r="V57" s="15"/>
      <c r="W57" s="15"/>
    </row>
    <row r="58" spans="1:23" s="5" customFormat="1" ht="20.25" customHeight="1" x14ac:dyDescent="0.2">
      <c r="A58" s="17">
        <v>19</v>
      </c>
      <c r="B58" s="22"/>
      <c r="C58" s="18" t="s">
        <v>56</v>
      </c>
      <c r="D58" s="19">
        <f t="shared" ref="D58:E58" si="50">SUM(D46,D51)</f>
        <v>335568213</v>
      </c>
      <c r="E58" s="19">
        <f t="shared" si="50"/>
        <v>83709256</v>
      </c>
      <c r="F58" s="19">
        <f>SUM(F46,F51)</f>
        <v>26116108</v>
      </c>
      <c r="G58" s="19">
        <f t="shared" ref="G58:L58" si="51">SUM(G46,G51)</f>
        <v>0</v>
      </c>
      <c r="H58" s="19">
        <f t="shared" si="51"/>
        <v>26116108</v>
      </c>
      <c r="I58" s="19">
        <f t="shared" si="51"/>
        <v>0</v>
      </c>
      <c r="J58" s="19">
        <f t="shared" si="51"/>
        <v>26116108</v>
      </c>
      <c r="K58" s="19"/>
      <c r="L58" s="19">
        <f t="shared" si="51"/>
        <v>26116108</v>
      </c>
      <c r="M58" s="24"/>
      <c r="N58" s="18" t="s">
        <v>58</v>
      </c>
      <c r="O58" s="19">
        <f t="shared" ref="O58:P58" si="52">SUM(O46:O57)</f>
        <v>2893336</v>
      </c>
      <c r="P58" s="19">
        <f t="shared" si="52"/>
        <v>0</v>
      </c>
      <c r="Q58" s="19">
        <f>SUM(Q46:Q57)</f>
        <v>0</v>
      </c>
      <c r="R58" s="19">
        <f t="shared" ref="R58:U58" si="53">SUM(R46:R57)</f>
        <v>0</v>
      </c>
      <c r="S58" s="19">
        <f t="shared" si="53"/>
        <v>0</v>
      </c>
      <c r="T58" s="19">
        <f t="shared" si="53"/>
        <v>0</v>
      </c>
      <c r="U58" s="19">
        <f t="shared" si="53"/>
        <v>0</v>
      </c>
      <c r="V58" s="19">
        <f t="shared" ref="V58" si="54">SUM(V46:V57)</f>
        <v>0</v>
      </c>
      <c r="W58" s="19">
        <f t="shared" ref="W58" si="55">SUM(W46:W57)</f>
        <v>0</v>
      </c>
    </row>
    <row r="59" spans="1:23" s="5" customFormat="1" ht="20.25" customHeight="1" x14ac:dyDescent="0.2">
      <c r="A59" s="17">
        <v>20</v>
      </c>
      <c r="B59" s="22"/>
      <c r="C59" s="18" t="s">
        <v>57</v>
      </c>
      <c r="D59" s="19">
        <f t="shared" ref="D59:E59" si="56">SUM(D45,D58)</f>
        <v>352686097</v>
      </c>
      <c r="E59" s="19">
        <f t="shared" si="56"/>
        <v>345585741</v>
      </c>
      <c r="F59" s="19">
        <f>SUM(F45,F58)</f>
        <v>246121038</v>
      </c>
      <c r="G59" s="19">
        <f t="shared" ref="G59:H59" si="57">SUM(G45,G58)</f>
        <v>10306006</v>
      </c>
      <c r="H59" s="19">
        <f t="shared" si="57"/>
        <v>256427044</v>
      </c>
      <c r="I59" s="19">
        <f t="shared" ref="I59:J59" si="58">SUM(I45,I58)</f>
        <v>4972707</v>
      </c>
      <c r="J59" s="19">
        <f t="shared" si="58"/>
        <v>261399751</v>
      </c>
      <c r="K59" s="19"/>
      <c r="L59" s="19">
        <f t="shared" ref="L59" si="59">SUM(L45,L58)</f>
        <v>261399751</v>
      </c>
      <c r="M59" s="24"/>
      <c r="N59" s="18" t="s">
        <v>59</v>
      </c>
      <c r="O59" s="19">
        <f t="shared" ref="O59:P59" si="60">SUM(O45,O58)</f>
        <v>270126173</v>
      </c>
      <c r="P59" s="19">
        <f t="shared" si="60"/>
        <v>345585741</v>
      </c>
      <c r="Q59" s="19">
        <f>SUM(Q45,Q58)</f>
        <v>246121038</v>
      </c>
      <c r="R59" s="19">
        <f t="shared" ref="R59:U59" si="61">SUM(R45,R58)</f>
        <v>10306006</v>
      </c>
      <c r="S59" s="19">
        <f t="shared" si="61"/>
        <v>256427044</v>
      </c>
      <c r="T59" s="19">
        <f t="shared" si="61"/>
        <v>4972707</v>
      </c>
      <c r="U59" s="19">
        <f t="shared" si="61"/>
        <v>261399751</v>
      </c>
      <c r="V59" s="19">
        <f t="shared" ref="V59" si="62">SUM(V45,V58)</f>
        <v>0</v>
      </c>
      <c r="W59" s="19">
        <f t="shared" ref="W59" si="63">SUM(W45,W58)</f>
        <v>261399751</v>
      </c>
    </row>
    <row r="60" spans="1:23" s="5" customFormat="1" ht="20.25" customHeight="1" x14ac:dyDescent="0.2">
      <c r="A60" s="17">
        <v>21</v>
      </c>
      <c r="B60" s="22"/>
      <c r="C60" s="18" t="s">
        <v>60</v>
      </c>
      <c r="D60" s="19">
        <f t="shared" ref="D60:E60" si="64">SUM(D45-O45)</f>
        <v>-250114953</v>
      </c>
      <c r="E60" s="19">
        <f t="shared" si="64"/>
        <v>-83709256</v>
      </c>
      <c r="F60" s="19">
        <f>SUM(F45-Q45)</f>
        <v>-26116108</v>
      </c>
      <c r="G60" s="19">
        <f>SUM(G45-R45)</f>
        <v>0</v>
      </c>
      <c r="H60" s="19">
        <f>SUM(H45-S45)</f>
        <v>-26116108</v>
      </c>
      <c r="I60" s="19">
        <f>SUM(I45-T45)</f>
        <v>0</v>
      </c>
      <c r="J60" s="19">
        <f>SUM(J45-U45)</f>
        <v>-26116108</v>
      </c>
      <c r="K60" s="19"/>
      <c r="L60" s="19">
        <f>SUM(L45-W45)</f>
        <v>-26116108</v>
      </c>
      <c r="M60" s="24"/>
      <c r="N60" s="18"/>
      <c r="O60" s="19"/>
      <c r="P60" s="19"/>
      <c r="Q60" s="19"/>
      <c r="R60" s="19"/>
      <c r="S60" s="19"/>
      <c r="T60" s="18"/>
      <c r="U60" s="18"/>
      <c r="V60" s="18"/>
      <c r="W60" s="18"/>
    </row>
    <row r="61" spans="1:23" s="5" customFormat="1" ht="20.25" customHeight="1" x14ac:dyDescent="0.2">
      <c r="A61" s="17">
        <v>22</v>
      </c>
      <c r="B61" s="22"/>
      <c r="C61" s="18" t="s">
        <v>65</v>
      </c>
      <c r="D61" s="19">
        <f t="shared" ref="D61:E61" si="65">SUM(D58-O58)</f>
        <v>332674877</v>
      </c>
      <c r="E61" s="19">
        <f t="shared" si="65"/>
        <v>83709256</v>
      </c>
      <c r="F61" s="19">
        <f t="shared" ref="F61:H62" si="66">SUM(F58-Q58)</f>
        <v>26116108</v>
      </c>
      <c r="G61" s="19">
        <f t="shared" si="66"/>
        <v>0</v>
      </c>
      <c r="H61" s="19">
        <f t="shared" si="66"/>
        <v>26116108</v>
      </c>
      <c r="I61" s="19">
        <f t="shared" ref="I61:I62" si="67">SUM(I58-T58)</f>
        <v>0</v>
      </c>
      <c r="J61" s="19">
        <f>SUM(J58-U58)</f>
        <v>26116108</v>
      </c>
      <c r="K61" s="19"/>
      <c r="L61" s="19">
        <f>SUM(L58-W58)</f>
        <v>26116108</v>
      </c>
      <c r="M61" s="24"/>
      <c r="N61" s="18"/>
      <c r="O61" s="19"/>
      <c r="P61" s="19"/>
      <c r="Q61" s="19"/>
      <c r="R61" s="19"/>
      <c r="S61" s="19"/>
      <c r="T61" s="18"/>
      <c r="U61" s="18"/>
      <c r="V61" s="18"/>
      <c r="W61" s="18"/>
    </row>
    <row r="62" spans="1:23" s="5" customFormat="1" ht="20.25" customHeight="1" x14ac:dyDescent="0.2">
      <c r="A62" s="17">
        <v>23</v>
      </c>
      <c r="B62" s="22"/>
      <c r="C62" s="18" t="s">
        <v>63</v>
      </c>
      <c r="D62" s="19">
        <f t="shared" ref="D62:E62" si="68">SUM(D59-O59)</f>
        <v>82559924</v>
      </c>
      <c r="E62" s="19">
        <f t="shared" si="68"/>
        <v>0</v>
      </c>
      <c r="F62" s="19">
        <f t="shared" si="66"/>
        <v>0</v>
      </c>
      <c r="G62" s="19">
        <f t="shared" si="66"/>
        <v>0</v>
      </c>
      <c r="H62" s="19">
        <f t="shared" si="66"/>
        <v>0</v>
      </c>
      <c r="I62" s="19">
        <f t="shared" si="67"/>
        <v>0</v>
      </c>
      <c r="J62" s="19">
        <f>SUM(J59-U59)</f>
        <v>0</v>
      </c>
      <c r="K62" s="19"/>
      <c r="L62" s="19">
        <f>SUM(L59-W59)</f>
        <v>0</v>
      </c>
      <c r="M62" s="24"/>
      <c r="N62" s="18"/>
      <c r="O62" s="19"/>
      <c r="P62" s="19"/>
      <c r="Q62" s="19"/>
      <c r="R62" s="19"/>
      <c r="S62" s="19"/>
      <c r="T62" s="18"/>
      <c r="U62" s="18"/>
      <c r="V62" s="18"/>
      <c r="W62" s="18"/>
    </row>
    <row r="63" spans="1:23" ht="9.75" customHeight="1" x14ac:dyDescent="0.2"/>
    <row r="64" spans="1:23" s="5" customFormat="1" x14ac:dyDescent="0.2">
      <c r="A64" s="7"/>
      <c r="B64" s="6"/>
      <c r="C64" s="6" t="s">
        <v>42</v>
      </c>
      <c r="D64" s="8">
        <f t="shared" ref="D64:E64" si="69">SUM(D31,D59)</f>
        <v>1380561409</v>
      </c>
      <c r="E64" s="8">
        <f t="shared" si="69"/>
        <v>1488022269</v>
      </c>
      <c r="F64" s="8">
        <f>SUM(F31,F59)</f>
        <v>1372931616</v>
      </c>
      <c r="G64" s="8">
        <f t="shared" ref="G64:L64" si="70">SUM(G31,G59)</f>
        <v>89580012</v>
      </c>
      <c r="H64" s="8">
        <f t="shared" si="70"/>
        <v>1462511628</v>
      </c>
      <c r="I64" s="8">
        <f t="shared" si="70"/>
        <v>41320300</v>
      </c>
      <c r="J64" s="8">
        <f t="shared" si="70"/>
        <v>1503831928</v>
      </c>
      <c r="K64" s="8">
        <f t="shared" si="70"/>
        <v>0</v>
      </c>
      <c r="L64" s="8">
        <f t="shared" si="70"/>
        <v>1503831928</v>
      </c>
      <c r="M64" s="25"/>
      <c r="N64" s="6" t="s">
        <v>43</v>
      </c>
      <c r="O64" s="8">
        <f t="shared" ref="O64:P64" si="71">SUM(O31,O59)</f>
        <v>1264852318</v>
      </c>
      <c r="P64" s="8">
        <f t="shared" si="71"/>
        <v>1488022269</v>
      </c>
      <c r="Q64" s="8">
        <f>SUM(Q31,Q59)</f>
        <v>1372931616</v>
      </c>
      <c r="R64" s="8">
        <f t="shared" ref="R64:W64" si="72">SUM(R31,R59)</f>
        <v>89580012</v>
      </c>
      <c r="S64" s="8">
        <f t="shared" si="72"/>
        <v>1462511628</v>
      </c>
      <c r="T64" s="8">
        <f t="shared" si="72"/>
        <v>41320300</v>
      </c>
      <c r="U64" s="8">
        <f t="shared" si="72"/>
        <v>1503831928</v>
      </c>
      <c r="V64" s="8">
        <f t="shared" si="72"/>
        <v>0</v>
      </c>
      <c r="W64" s="8">
        <f t="shared" si="72"/>
        <v>1503831928</v>
      </c>
    </row>
    <row r="65" spans="6:13" x14ac:dyDescent="0.2">
      <c r="F65" s="11">
        <f>F64-Q64</f>
        <v>0</v>
      </c>
      <c r="M65" s="26"/>
    </row>
  </sheetData>
  <mergeCells count="22">
    <mergeCell ref="B18:B29"/>
    <mergeCell ref="M18:M29"/>
    <mergeCell ref="A10:A11"/>
    <mergeCell ref="C10:L10"/>
    <mergeCell ref="B46:B57"/>
    <mergeCell ref="M46:M57"/>
    <mergeCell ref="A36:S36"/>
    <mergeCell ref="A38:A39"/>
    <mergeCell ref="M38:M39"/>
    <mergeCell ref="B38:B39"/>
    <mergeCell ref="N38:W38"/>
    <mergeCell ref="A37:W37"/>
    <mergeCell ref="C38:L38"/>
    <mergeCell ref="N10:W10"/>
    <mergeCell ref="M10:M11"/>
    <mergeCell ref="B10:B11"/>
    <mergeCell ref="N9:W9"/>
    <mergeCell ref="A1:W1"/>
    <mergeCell ref="A2:W2"/>
    <mergeCell ref="A5:W5"/>
    <mergeCell ref="A6:W6"/>
    <mergeCell ref="A8:W8"/>
  </mergeCells>
  <pageMargins left="0.70866141732283472" right="0.70866141732283472" top="0.55118110236220474" bottom="0.55118110236220474" header="0.31496062992125984" footer="0.31496062992125984"/>
  <pageSetup paperSize="9" scale="67" fitToHeight="0" orientation="landscape" r:id="rId1"/>
  <rowBreaks count="1" manualBreakCount="1">
    <brk id="35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Felhasznalo</dc:creator>
  <cp:lastModifiedBy>Tamás Hivatal</cp:lastModifiedBy>
  <cp:lastPrinted>2026-01-20T10:01:42Z</cp:lastPrinted>
  <dcterms:created xsi:type="dcterms:W3CDTF">2005-02-07T08:06:27Z</dcterms:created>
  <dcterms:modified xsi:type="dcterms:W3CDTF">2026-03-04T10:26:59Z</dcterms:modified>
</cp:coreProperties>
</file>