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7837E1D0-3502-4D43-BCE3-FD8365403AAA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</externalReferences>
  <definedNames>
    <definedName name="_xlnm.Print_Titles" localSheetId="0">Munka1!$7:$7</definedName>
    <definedName name="_xlnm.Print_Area" localSheetId="0">Munka1!$A$1:$J$168</definedName>
  </definedNames>
  <calcPr calcId="181029"/>
</workbook>
</file>

<file path=xl/calcChain.xml><?xml version="1.0" encoding="utf-8"?>
<calcChain xmlns="http://schemas.openxmlformats.org/spreadsheetml/2006/main">
  <c r="D20" i="1" l="1"/>
  <c r="M28" i="1" l="1"/>
  <c r="M24" i="1"/>
  <c r="M21" i="1" l="1"/>
  <c r="D83" i="1" l="1"/>
  <c r="D52" i="1"/>
  <c r="D28" i="1"/>
  <c r="I149" i="1" l="1"/>
  <c r="I142" i="1"/>
  <c r="I143" i="1" s="1"/>
  <c r="I129" i="1"/>
  <c r="I124" i="1"/>
  <c r="I111" i="1"/>
  <c r="I101" i="1"/>
  <c r="I113" i="1" s="1"/>
  <c r="I119" i="1" s="1"/>
  <c r="I91" i="1"/>
  <c r="J91" i="1"/>
  <c r="I87" i="1"/>
  <c r="I83" i="1"/>
  <c r="I84" i="1" s="1"/>
  <c r="I73" i="1"/>
  <c r="I70" i="1"/>
  <c r="I164" i="1" s="1"/>
  <c r="I60" i="1"/>
  <c r="I163" i="1" s="1"/>
  <c r="I52" i="1"/>
  <c r="I35" i="1"/>
  <c r="I30" i="1"/>
  <c r="I27" i="1"/>
  <c r="I23" i="1"/>
  <c r="I19" i="1"/>
  <c r="I16" i="1"/>
  <c r="I12" i="1"/>
  <c r="E149" i="1"/>
  <c r="F149" i="1"/>
  <c r="G149" i="1"/>
  <c r="D149" i="1"/>
  <c r="H148" i="1"/>
  <c r="J148" i="1" s="1"/>
  <c r="H147" i="1"/>
  <c r="J147" i="1" s="1"/>
  <c r="H146" i="1"/>
  <c r="J146" i="1" s="1"/>
  <c r="H145" i="1"/>
  <c r="J145" i="1" s="1"/>
  <c r="E129" i="1"/>
  <c r="F129" i="1"/>
  <c r="G129" i="1"/>
  <c r="H128" i="1"/>
  <c r="J128" i="1" s="1"/>
  <c r="D129" i="1"/>
  <c r="H109" i="1"/>
  <c r="J109" i="1" s="1"/>
  <c r="G111" i="1"/>
  <c r="G101" i="1"/>
  <c r="I39" i="1" l="1"/>
  <c r="I53" i="1" s="1"/>
  <c r="J149" i="1"/>
  <c r="I92" i="1"/>
  <c r="H149" i="1"/>
  <c r="G113" i="1"/>
  <c r="G119" i="1" s="1"/>
  <c r="I161" i="1" l="1"/>
  <c r="I74" i="1"/>
  <c r="I94" i="1" s="1"/>
  <c r="G91" i="1"/>
  <c r="G167" i="1" s="1"/>
  <c r="H91" i="1"/>
  <c r="G87" i="1"/>
  <c r="G165" i="1" s="1"/>
  <c r="H86" i="1"/>
  <c r="H72" i="1"/>
  <c r="G52" i="1"/>
  <c r="H48" i="1"/>
  <c r="J48" i="1" s="1"/>
  <c r="H81" i="1"/>
  <c r="J81" i="1" s="1"/>
  <c r="G83" i="1"/>
  <c r="G84" i="1" s="1"/>
  <c r="G162" i="1" s="1"/>
  <c r="G73" i="1"/>
  <c r="G166" i="1" s="1"/>
  <c r="G70" i="1"/>
  <c r="G164" i="1" s="1"/>
  <c r="G60" i="1"/>
  <c r="G163" i="1" s="1"/>
  <c r="G35" i="1"/>
  <c r="G30" i="1"/>
  <c r="G23" i="1"/>
  <c r="G20" i="1"/>
  <c r="G19" i="1" s="1"/>
  <c r="G12" i="1"/>
  <c r="H155" i="1"/>
  <c r="H154" i="1"/>
  <c r="H153" i="1"/>
  <c r="G156" i="1"/>
  <c r="H135" i="1"/>
  <c r="H134" i="1"/>
  <c r="H133" i="1"/>
  <c r="H150" i="1"/>
  <c r="G142" i="1"/>
  <c r="G143" i="1" s="1"/>
  <c r="G151" i="1" s="1"/>
  <c r="H130" i="1"/>
  <c r="G124" i="1"/>
  <c r="G131" i="1" s="1"/>
  <c r="G137" i="1" s="1"/>
  <c r="H127" i="1"/>
  <c r="J127" i="1" s="1"/>
  <c r="H126" i="1"/>
  <c r="J126" i="1" s="1"/>
  <c r="J129" i="1" l="1"/>
  <c r="I133" i="1"/>
  <c r="I153" i="1"/>
  <c r="J153" i="1" s="1"/>
  <c r="I130" i="1"/>
  <c r="I134" i="1"/>
  <c r="J134" i="1"/>
  <c r="J154" i="1"/>
  <c r="I154" i="1"/>
  <c r="I135" i="1"/>
  <c r="J135" i="1" s="1"/>
  <c r="I155" i="1"/>
  <c r="J155" i="1" s="1"/>
  <c r="I150" i="1"/>
  <c r="I151" i="1" s="1"/>
  <c r="H73" i="1"/>
  <c r="H166" i="1" s="1"/>
  <c r="J72" i="1"/>
  <c r="J73" i="1" s="1"/>
  <c r="H87" i="1"/>
  <c r="H165" i="1" s="1"/>
  <c r="J86" i="1"/>
  <c r="J87" i="1" s="1"/>
  <c r="H167" i="1"/>
  <c r="G92" i="1"/>
  <c r="H129" i="1"/>
  <c r="G157" i="1"/>
  <c r="H156" i="1"/>
  <c r="F80" i="1"/>
  <c r="H80" i="1" s="1"/>
  <c r="J80" i="1" s="1"/>
  <c r="E156" i="1"/>
  <c r="F156" i="1"/>
  <c r="F141" i="1"/>
  <c r="E142" i="1"/>
  <c r="E143" i="1" s="1"/>
  <c r="E136" i="1"/>
  <c r="F136" i="1"/>
  <c r="E124" i="1"/>
  <c r="F123" i="1"/>
  <c r="E111" i="1"/>
  <c r="F110" i="1"/>
  <c r="H110" i="1" s="1"/>
  <c r="J110" i="1" s="1"/>
  <c r="F108" i="1"/>
  <c r="H108" i="1" s="1"/>
  <c r="J108" i="1" s="1"/>
  <c r="F107" i="1"/>
  <c r="H107" i="1" s="1"/>
  <c r="J107" i="1" s="1"/>
  <c r="F106" i="1"/>
  <c r="H106" i="1" s="1"/>
  <c r="J106" i="1" s="1"/>
  <c r="F105" i="1"/>
  <c r="H105" i="1" s="1"/>
  <c r="J105" i="1" s="1"/>
  <c r="F104" i="1"/>
  <c r="H104" i="1" s="1"/>
  <c r="J104" i="1" s="1"/>
  <c r="F103" i="1"/>
  <c r="H103" i="1" s="1"/>
  <c r="J103" i="1" s="1"/>
  <c r="E101" i="1"/>
  <c r="E113" i="1" s="1"/>
  <c r="E119" i="1" s="1"/>
  <c r="D101" i="1"/>
  <c r="F100" i="1"/>
  <c r="H100" i="1" s="1"/>
  <c r="J100" i="1" s="1"/>
  <c r="F99" i="1"/>
  <c r="H99" i="1" s="1"/>
  <c r="J99" i="1" s="1"/>
  <c r="F98" i="1"/>
  <c r="H98" i="1" s="1"/>
  <c r="J98" i="1" s="1"/>
  <c r="E91" i="1"/>
  <c r="E167" i="1" s="1"/>
  <c r="F91" i="1"/>
  <c r="F167" i="1" s="1"/>
  <c r="E87" i="1"/>
  <c r="E165" i="1" s="1"/>
  <c r="F87" i="1"/>
  <c r="F165" i="1" s="1"/>
  <c r="E83" i="1"/>
  <c r="E84" i="1" s="1"/>
  <c r="F79" i="1"/>
  <c r="H79" i="1" s="1"/>
  <c r="J79" i="1" s="1"/>
  <c r="F78" i="1"/>
  <c r="H78" i="1" s="1"/>
  <c r="J78" i="1" s="1"/>
  <c r="E73" i="1"/>
  <c r="E166" i="1" s="1"/>
  <c r="F73" i="1"/>
  <c r="F166" i="1" s="1"/>
  <c r="F69" i="1"/>
  <c r="H69" i="1" s="1"/>
  <c r="J69" i="1" s="1"/>
  <c r="F68" i="1"/>
  <c r="H68" i="1" s="1"/>
  <c r="J68" i="1" s="1"/>
  <c r="F67" i="1"/>
  <c r="H67" i="1" s="1"/>
  <c r="J67" i="1" s="1"/>
  <c r="F66" i="1"/>
  <c r="H66" i="1" s="1"/>
  <c r="J66" i="1" s="1"/>
  <c r="F65" i="1"/>
  <c r="H65" i="1" s="1"/>
  <c r="J65" i="1" s="1"/>
  <c r="F63" i="1"/>
  <c r="H63" i="1" s="1"/>
  <c r="J63" i="1" s="1"/>
  <c r="F62" i="1"/>
  <c r="H62" i="1" s="1"/>
  <c r="J62" i="1" s="1"/>
  <c r="E70" i="1"/>
  <c r="E60" i="1"/>
  <c r="E163" i="1" s="1"/>
  <c r="F58" i="1"/>
  <c r="H58" i="1" s="1"/>
  <c r="J58" i="1" s="1"/>
  <c r="F57" i="1"/>
  <c r="H57" i="1" s="1"/>
  <c r="J57" i="1" s="1"/>
  <c r="F56" i="1"/>
  <c r="H56" i="1" s="1"/>
  <c r="J56" i="1" s="1"/>
  <c r="F55" i="1"/>
  <c r="H55" i="1" s="1"/>
  <c r="J55" i="1" s="1"/>
  <c r="E12" i="1"/>
  <c r="D12" i="1"/>
  <c r="F47" i="1"/>
  <c r="H47" i="1" s="1"/>
  <c r="J47" i="1" s="1"/>
  <c r="E23" i="1"/>
  <c r="E16" i="1"/>
  <c r="E35" i="1"/>
  <c r="D35" i="1"/>
  <c r="F37" i="1"/>
  <c r="H37" i="1" s="1"/>
  <c r="J37" i="1" s="1"/>
  <c r="F36" i="1"/>
  <c r="H36" i="1" s="1"/>
  <c r="J36" i="1" s="1"/>
  <c r="E30" i="1"/>
  <c r="D30" i="1"/>
  <c r="F33" i="1"/>
  <c r="H33" i="1" s="1"/>
  <c r="J33" i="1" s="1"/>
  <c r="F32" i="1"/>
  <c r="H32" i="1" s="1"/>
  <c r="J32" i="1" s="1"/>
  <c r="F31" i="1"/>
  <c r="H31" i="1" s="1"/>
  <c r="J31" i="1" s="1"/>
  <c r="J30" i="1" s="1"/>
  <c r="I162" i="1" l="1"/>
  <c r="J101" i="1"/>
  <c r="J167" i="1"/>
  <c r="I131" i="1"/>
  <c r="I137" i="1" s="1"/>
  <c r="I166" i="1"/>
  <c r="J156" i="1"/>
  <c r="J35" i="1"/>
  <c r="J83" i="1"/>
  <c r="J84" i="1" s="1"/>
  <c r="J111" i="1"/>
  <c r="J150" i="1"/>
  <c r="I165" i="1"/>
  <c r="I168" i="1" s="1"/>
  <c r="I156" i="1"/>
  <c r="I157" i="1" s="1"/>
  <c r="J165" i="1"/>
  <c r="I167" i="1"/>
  <c r="J130" i="1"/>
  <c r="J166" i="1" s="1"/>
  <c r="J133" i="1"/>
  <c r="H101" i="1"/>
  <c r="H111" i="1"/>
  <c r="H30" i="1"/>
  <c r="H35" i="1"/>
  <c r="H83" i="1"/>
  <c r="H84" i="1" s="1"/>
  <c r="F142" i="1"/>
  <c r="F143" i="1" s="1"/>
  <c r="F151" i="1" s="1"/>
  <c r="F157" i="1" s="1"/>
  <c r="H141" i="1"/>
  <c r="F124" i="1"/>
  <c r="F131" i="1" s="1"/>
  <c r="F137" i="1" s="1"/>
  <c r="H123" i="1"/>
  <c r="E164" i="1"/>
  <c r="F111" i="1"/>
  <c r="F101" i="1"/>
  <c r="E131" i="1"/>
  <c r="E137" i="1" s="1"/>
  <c r="E151" i="1"/>
  <c r="E157" i="1" s="1"/>
  <c r="F35" i="1"/>
  <c r="F83" i="1"/>
  <c r="F84" i="1" s="1"/>
  <c r="F92" i="1" s="1"/>
  <c r="E92" i="1"/>
  <c r="E162" i="1"/>
  <c r="F30" i="1"/>
  <c r="J113" i="1" l="1"/>
  <c r="J119" i="1" s="1"/>
  <c r="I159" i="1"/>
  <c r="H124" i="1"/>
  <c r="H131" i="1" s="1"/>
  <c r="H137" i="1" s="1"/>
  <c r="J123" i="1"/>
  <c r="J124" i="1" s="1"/>
  <c r="J131" i="1" s="1"/>
  <c r="J137" i="1" s="1"/>
  <c r="H142" i="1"/>
  <c r="H143" i="1" s="1"/>
  <c r="H151" i="1" s="1"/>
  <c r="H157" i="1" s="1"/>
  <c r="J141" i="1"/>
  <c r="J142" i="1" s="1"/>
  <c r="J143" i="1" s="1"/>
  <c r="J151" i="1" s="1"/>
  <c r="J157" i="1" s="1"/>
  <c r="J92" i="1"/>
  <c r="J162" i="1"/>
  <c r="H92" i="1"/>
  <c r="H162" i="1"/>
  <c r="H113" i="1"/>
  <c r="H119" i="1" s="1"/>
  <c r="F113" i="1"/>
  <c r="F119" i="1" s="1"/>
  <c r="F162" i="1"/>
  <c r="F43" i="1"/>
  <c r="H43" i="1" s="1"/>
  <c r="J43" i="1" s="1"/>
  <c r="F44" i="1"/>
  <c r="H44" i="1" s="1"/>
  <c r="J44" i="1" s="1"/>
  <c r="F45" i="1"/>
  <c r="H45" i="1" s="1"/>
  <c r="J45" i="1" s="1"/>
  <c r="E46" i="1"/>
  <c r="E52" i="1" s="1"/>
  <c r="F13" i="1"/>
  <c r="H13" i="1" s="1"/>
  <c r="J13" i="1" s="1"/>
  <c r="F14" i="1"/>
  <c r="H14" i="1" s="1"/>
  <c r="J14" i="1" s="1"/>
  <c r="E27" i="1"/>
  <c r="F28" i="1"/>
  <c r="F27" i="1" s="1"/>
  <c r="F21" i="1"/>
  <c r="H21" i="1" s="1"/>
  <c r="J21" i="1" s="1"/>
  <c r="E20" i="1"/>
  <c r="F20" i="1" s="1"/>
  <c r="H20" i="1" s="1"/>
  <c r="F25" i="1"/>
  <c r="H25" i="1" s="1"/>
  <c r="J25" i="1" s="1"/>
  <c r="F24" i="1"/>
  <c r="F17" i="1"/>
  <c r="F16" i="1" s="1"/>
  <c r="J12" i="1" l="1"/>
  <c r="H19" i="1"/>
  <c r="J20" i="1"/>
  <c r="J19" i="1" s="1"/>
  <c r="H12" i="1"/>
  <c r="F23" i="1"/>
  <c r="H24" i="1"/>
  <c r="F12" i="1"/>
  <c r="F46" i="1"/>
  <c r="H46" i="1" s="1"/>
  <c r="J46" i="1" s="1"/>
  <c r="F19" i="1"/>
  <c r="E19" i="1"/>
  <c r="E39" i="1" s="1"/>
  <c r="H23" i="1" l="1"/>
  <c r="J24" i="1"/>
  <c r="J23" i="1" s="1"/>
  <c r="F39" i="1"/>
  <c r="E53" i="1"/>
  <c r="F64" i="1"/>
  <c r="F70" i="1" l="1"/>
  <c r="F164" i="1" s="1"/>
  <c r="H64" i="1"/>
  <c r="E74" i="1"/>
  <c r="E94" i="1" s="1"/>
  <c r="E159" i="1" s="1"/>
  <c r="E161" i="1"/>
  <c r="E168" i="1" s="1"/>
  <c r="F59" i="1"/>
  <c r="H70" i="1" l="1"/>
  <c r="H164" i="1" s="1"/>
  <c r="J64" i="1"/>
  <c r="J70" i="1" s="1"/>
  <c r="J164" i="1" s="1"/>
  <c r="F60" i="1"/>
  <c r="F163" i="1" s="1"/>
  <c r="H59" i="1"/>
  <c r="D60" i="1"/>
  <c r="H60" i="1" l="1"/>
  <c r="H163" i="1" s="1"/>
  <c r="J59" i="1"/>
  <c r="J60" i="1" s="1"/>
  <c r="J163" i="1" s="1"/>
  <c r="D124" i="1"/>
  <c r="D73" i="1"/>
  <c r="D42" i="1" l="1"/>
  <c r="F42" i="1" s="1"/>
  <c r="H42" i="1" s="1"/>
  <c r="J42" i="1" s="1"/>
  <c r="D41" i="1"/>
  <c r="D166" i="1"/>
  <c r="D111" i="1"/>
  <c r="D156" i="1"/>
  <c r="D142" i="1"/>
  <c r="D143" i="1" s="1"/>
  <c r="D136" i="1"/>
  <c r="F41" i="1" l="1"/>
  <c r="D151" i="1"/>
  <c r="D157" i="1" s="1"/>
  <c r="D131" i="1"/>
  <c r="D137" i="1" s="1"/>
  <c r="D113" i="1"/>
  <c r="H41" i="1" l="1"/>
  <c r="F52" i="1"/>
  <c r="F53" i="1" s="1"/>
  <c r="D119" i="1"/>
  <c r="H52" i="1" l="1"/>
  <c r="J41" i="1"/>
  <c r="J52" i="1" s="1"/>
  <c r="F74" i="1"/>
  <c r="F94" i="1" s="1"/>
  <c r="F159" i="1" s="1"/>
  <c r="F161" i="1"/>
  <c r="F168" i="1" s="1"/>
  <c r="D91" i="1"/>
  <c r="D167" i="1" s="1"/>
  <c r="D16" i="1" l="1"/>
  <c r="D84" i="1" l="1"/>
  <c r="D162" i="1" s="1"/>
  <c r="D87" i="1" l="1"/>
  <c r="D165" i="1" s="1"/>
  <c r="D70" i="1"/>
  <c r="D164" i="1" s="1"/>
  <c r="D92" i="1" l="1"/>
  <c r="D27" i="1"/>
  <c r="D23" i="1"/>
  <c r="D19" i="1"/>
  <c r="D163" i="1" l="1"/>
  <c r="D39" i="1"/>
  <c r="D53" i="1" l="1"/>
  <c r="D161" i="1" s="1"/>
  <c r="D168" i="1" l="1"/>
  <c r="D172" i="1"/>
  <c r="D74" i="1"/>
  <c r="D171" i="1" l="1"/>
  <c r="D94" i="1"/>
  <c r="D159" i="1" s="1"/>
  <c r="G17" i="1"/>
  <c r="H17" i="1" l="1"/>
  <c r="G16" i="1"/>
  <c r="H16" i="1" l="1"/>
  <c r="J17" i="1"/>
  <c r="J16" i="1" s="1"/>
  <c r="G28" i="1"/>
  <c r="H28" i="1" l="1"/>
  <c r="G27" i="1"/>
  <c r="G39" i="1" s="1"/>
  <c r="G53" i="1" s="1"/>
  <c r="H27" i="1" l="1"/>
  <c r="H39" i="1" s="1"/>
  <c r="H53" i="1" s="1"/>
  <c r="H161" i="1" s="1"/>
  <c r="H168" i="1" s="1"/>
  <c r="J28" i="1"/>
  <c r="J27" i="1" s="1"/>
  <c r="J39" i="1" s="1"/>
  <c r="J53" i="1" s="1"/>
  <c r="G74" i="1"/>
  <c r="G94" i="1" s="1"/>
  <c r="G159" i="1" s="1"/>
  <c r="G161" i="1"/>
  <c r="G168" i="1" s="1"/>
  <c r="H74" i="1" l="1"/>
  <c r="H94" i="1" s="1"/>
  <c r="H159" i="1" s="1"/>
  <c r="J74" i="1"/>
  <c r="J94" i="1" s="1"/>
  <c r="J159" i="1" s="1"/>
  <c r="J161" i="1"/>
  <c r="J168" i="1" s="1"/>
</calcChain>
</file>

<file path=xl/sharedStrings.xml><?xml version="1.0" encoding="utf-8"?>
<sst xmlns="http://schemas.openxmlformats.org/spreadsheetml/2006/main" count="247" uniqueCount="134">
  <si>
    <t>Magánszemélyek kommunális adója</t>
  </si>
  <si>
    <t>Szálláshely utáni idegenforgalmi adó</t>
  </si>
  <si>
    <t>Iparűzési adó</t>
  </si>
  <si>
    <t xml:space="preserve">Felhalmozási bevételek </t>
  </si>
  <si>
    <t>Működési bevételek</t>
  </si>
  <si>
    <t>Előirányzat csoportok, kiemelt előirányzatok</t>
  </si>
  <si>
    <t>1. melléklet</t>
  </si>
  <si>
    <t>Közhatalmi bevételek</t>
  </si>
  <si>
    <t>Működési célú támogatások államháztartáson belülről</t>
  </si>
  <si>
    <t>Működési célú átvett pénzeszközök</t>
  </si>
  <si>
    <t>Felhalmozási célú támogatások államháztartáson belülről</t>
  </si>
  <si>
    <t>Felhalmozási célú átvett pénzeszközök</t>
  </si>
  <si>
    <t>Kiszámlázott ÁFA</t>
  </si>
  <si>
    <t>ÁFA visszatérítése</t>
  </si>
  <si>
    <t>Eredeti előirányzat</t>
  </si>
  <si>
    <t>A települési önkormányzatok szociális és gyermekjóléti feladatainak egyéb támogatása</t>
  </si>
  <si>
    <t>Szünidei étkeztetés támogatása</t>
  </si>
  <si>
    <t>Elszámolásból származó bevételek</t>
  </si>
  <si>
    <t>Ingatlan értékesítés</t>
  </si>
  <si>
    <t>Önkormányzatok működési támogatásai</t>
  </si>
  <si>
    <t>Települési önkormányzatok egyes köznevelési feladatainak támogatása</t>
  </si>
  <si>
    <t>Települési önkormányzatok egyes szociális és gyermekjóléti feladatainak támogatása</t>
  </si>
  <si>
    <t>Települési önkormányzatok gyermekétkeztetési feladatainak támogatása</t>
  </si>
  <si>
    <t>Települési önkormányzatok kulturális feladatainak támogatása</t>
  </si>
  <si>
    <t>Működési célú költségvetési támogatások és kiegészítő támgatások</t>
  </si>
  <si>
    <t>Egyéb működési célú támogatások bevételei államháztartáson belülről</t>
  </si>
  <si>
    <t>B1</t>
  </si>
  <si>
    <t>B2</t>
  </si>
  <si>
    <t>B25</t>
  </si>
  <si>
    <t>Egyéb felhalmozási célú támogatások bevételei államháztartáson belülről</t>
  </si>
  <si>
    <t>B21</t>
  </si>
  <si>
    <t>Felhalmozási célú önkormányzati támogatások</t>
  </si>
  <si>
    <t>B11</t>
  </si>
  <si>
    <t>B111</t>
  </si>
  <si>
    <t>B112</t>
  </si>
  <si>
    <t>B1131</t>
  </si>
  <si>
    <t>B1132</t>
  </si>
  <si>
    <t>B114</t>
  </si>
  <si>
    <t>B115</t>
  </si>
  <si>
    <t>B116</t>
  </si>
  <si>
    <t>B16</t>
  </si>
  <si>
    <t>B3</t>
  </si>
  <si>
    <t>B351</t>
  </si>
  <si>
    <t>B355</t>
  </si>
  <si>
    <t>B36</t>
  </si>
  <si>
    <t>Egyéb közhatalmi bevételek: bírság, pótlék</t>
  </si>
  <si>
    <t>Közvetített szolgáltatások ellenértéke: továbbszámlázott költségek bevétele</t>
  </si>
  <si>
    <t>B4</t>
  </si>
  <si>
    <t>B403</t>
  </si>
  <si>
    <t>B404</t>
  </si>
  <si>
    <t>B406</t>
  </si>
  <si>
    <t>B407</t>
  </si>
  <si>
    <t>B401</t>
  </si>
  <si>
    <t>B402</t>
  </si>
  <si>
    <t>B52</t>
  </si>
  <si>
    <t>B5</t>
  </si>
  <si>
    <t>B6</t>
  </si>
  <si>
    <t>B7</t>
  </si>
  <si>
    <t>B411</t>
  </si>
  <si>
    <t>MŰKÖDÉSI BEVÉTELEK</t>
  </si>
  <si>
    <t>FELHALMOZÁSI BEVÉTELEK</t>
  </si>
  <si>
    <t>MŰKÖDÉSI BEVÉTELEK ÖSSZESEN:</t>
  </si>
  <si>
    <t>FELHALMOZÁSI BEVÉTELEK ÖSSZESEN:</t>
  </si>
  <si>
    <t>Helyi önkormányzatok működésének általános támogatása</t>
  </si>
  <si>
    <t>Intézményi gyermekétkeztetés támogatása</t>
  </si>
  <si>
    <t>Helyi önkormányzatok működésének általános támogatás</t>
  </si>
  <si>
    <t>Egyéb működési bevételek: egyéb bevétel</t>
  </si>
  <si>
    <t>B405</t>
  </si>
  <si>
    <t>Ellátási díjak: gyermekétkeztetés bevétele</t>
  </si>
  <si>
    <t>Egyéb működési bevételek</t>
  </si>
  <si>
    <t>B1 Működési célú támogatások államháztartáson belülről</t>
  </si>
  <si>
    <t>B2 Felhalmozási célú támogatások államháztartáson belülről</t>
  </si>
  <si>
    <t>B3 Közhatalmi bevételek</t>
  </si>
  <si>
    <t>B4 Működési bevételek</t>
  </si>
  <si>
    <t>B5 Felhalmozási bevételek</t>
  </si>
  <si>
    <t>B6 Működési célú átvett pénzeszközök</t>
  </si>
  <si>
    <t>B7 Felhalmozási célú átvett pénzeszközök</t>
  </si>
  <si>
    <t>Mindösszesen</t>
  </si>
  <si>
    <t>Biharnagybajomi Polgármesteri Hivatal</t>
  </si>
  <si>
    <t>Biharnagybajom Községi Önkormányzat</t>
  </si>
  <si>
    <t>Mosoly-Vár Óvoda</t>
  </si>
  <si>
    <t>Mosoly-Vár Óvoda mindösszesen</t>
  </si>
  <si>
    <t>Biharnagybajomi Polgármesteri Hivatal mindösszesen</t>
  </si>
  <si>
    <t>adatok Ft-ban</t>
  </si>
  <si>
    <t>Biharnagybajom Községi Önkormányzaa mindösszesen</t>
  </si>
  <si>
    <t>BIHARNAGYBAJOM KÖZSÉGI ÖNKORMÁNYZAT ÉS INTÉZMÉNYEI MINDÖSSZESEN</t>
  </si>
  <si>
    <t>Bajomi Biztos Pont Szociális Intézmény és Biztos Kezdet Gyerekház mindösszesen</t>
  </si>
  <si>
    <t>Bajomi Biztos Pont Szociális Intézmény és Biztos Kezdet Gyerekház</t>
  </si>
  <si>
    <t>Egyes szociális és gyermekjóléti feladatok támogatása - család és gyeremekjóléti szolgálat</t>
  </si>
  <si>
    <t>Magyar Agrár, Élelmiszergazdasági és Vidékfejlesztési Kamara mezőőri szolgálat támogatása</t>
  </si>
  <si>
    <t>Nemzeti Egészségbiztosítási Alapkezelői finanszírozás (egészségügyi alapellátás)</t>
  </si>
  <si>
    <t>Biztos Kezdet Gyerekház TEF támogatás</t>
  </si>
  <si>
    <t>B311</t>
  </si>
  <si>
    <t>B341</t>
  </si>
  <si>
    <t>Termőföld bérbeadásából származó bevétel</t>
  </si>
  <si>
    <t>Tulajdonosi bevételek: bérleti díj</t>
  </si>
  <si>
    <t>B408</t>
  </si>
  <si>
    <t>Kamatbevételek és más nyereségjellegű bevételek (diszkont kincstárjegy)</t>
  </si>
  <si>
    <t>B64</t>
  </si>
  <si>
    <t>Működési célú visszatérítendő támogatások, kölcsönök visszatérülése államháztartáson kívülről</t>
  </si>
  <si>
    <t>Helyi termékértékesítést szolgáló piac infr.fejlesztése VP6-7.2.1.1-20</t>
  </si>
  <si>
    <t>Szolgáltatások ellenértéke: vendégétkeztetés</t>
  </si>
  <si>
    <t>Biharnagybajomi kultúrtér kialakítása TOP_PLUSZ-1.2.1-21-HB1-2022-00006</t>
  </si>
  <si>
    <t xml:space="preserve">Normatív kedvezményre nem jogosultaknak adott önkormányzati támogatás miatti bevételkiesés </t>
  </si>
  <si>
    <t>Polgármesteri illetmény támogatása</t>
  </si>
  <si>
    <t>Készletértékesítés ellenértéke</t>
  </si>
  <si>
    <t>Módosított előirányzat
2025.06.30-án</t>
  </si>
  <si>
    <t>Nem közművel összegyűjtött háztartási szennyvíz begyűjtése</t>
  </si>
  <si>
    <t>Önkormányzatok rendkívüli támogatása (REKI 1. ütem) 2025.</t>
  </si>
  <si>
    <t>Szociális tűzifa támogatás 2025.</t>
  </si>
  <si>
    <t>Kincstári ellenőrzés alapján járó pótlólagos támogatás</t>
  </si>
  <si>
    <t>Előző évi normatíva elszámolás</t>
  </si>
  <si>
    <t>SVÁJCI ALAP támogatás (SM10-MIN-1-039)</t>
  </si>
  <si>
    <t xml:space="preserve">Versenyképes Járások Program (Rákóczi út 6. vásárlása és térkövezés) </t>
  </si>
  <si>
    <t>Időközi nemzetiségi önkormányzati választás támogatás</t>
  </si>
  <si>
    <t>Előirányzat változás</t>
  </si>
  <si>
    <t>Módosított előirányzat
2025.09.30-án</t>
  </si>
  <si>
    <t>Térfigyelő kamerarendszer bővítése Biharnagybajomban (MFP/ÖTIFB/2025)</t>
  </si>
  <si>
    <t>Diákmunka program támogatás</t>
  </si>
  <si>
    <t>B410</t>
  </si>
  <si>
    <t>Biztosítók által fizetett kártérítés teljesítése</t>
  </si>
  <si>
    <t>Szolgáltatások ellenértéke</t>
  </si>
  <si>
    <t>Módosított előirányzat
2025.12.31-én</t>
  </si>
  <si>
    <t xml:space="preserve">Biharnagybajom Községi Önkormányzat és intézményei 2026. évi költségvetési bevételei                                                                                                                                                                         </t>
  </si>
  <si>
    <t>a …./2026. (…...) önkormányzati rendelethez</t>
  </si>
  <si>
    <t>LEADER pályázat</t>
  </si>
  <si>
    <t xml:space="preserve">Hajdú-Bihar Vármegyei Kormányhivatal: hosszabb időtartamú közfoglalkoztatás támogatása </t>
  </si>
  <si>
    <t xml:space="preserve">Hajdú-Bihar Vármegyei Kormányhivatal: szociális közfoglalkoztatás támogatása </t>
  </si>
  <si>
    <t>esély</t>
  </si>
  <si>
    <t>NOKS</t>
  </si>
  <si>
    <t>Ped.min</t>
  </si>
  <si>
    <t>Ped bér</t>
  </si>
  <si>
    <t>Műk</t>
  </si>
  <si>
    <t>69 400 710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</si>
</sst>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#,##0"/>
    <numFmt numFmtId="165" formatCode="#,##0_ ;\-#,##0\ "/>
  </numFmts>
  <fonts count="13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 CE"/>
      <charset val="238"/>
    </font>
    <font>
      <b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name val="Arial CE"/>
      <charset val="238"/>
    </font>
    <font>
      <b/>
      <sz val="14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M&#243;dos&#237;t&#225;s%20seg&#233;dt&#225;bla\Rendelet%20m&#243;dos&#237;t&#225;s_20250930.xlsx" TargetMode="External"/><Relationship Id="rId1" Type="http://schemas.openxmlformats.org/officeDocument/2006/relationships/externalLinkPath" Target="/K&#214;LTS&#201;GVET&#201;S/2025/M&#243;dos&#237;t&#225;s%20seg&#233;dt&#225;bla/Rendelet%20m&#243;dos&#237;t&#225;s_202509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5">
          <cell r="O5">
            <v>6209324</v>
          </cell>
        </row>
        <row r="6">
          <cell r="J6">
            <v>1505164</v>
          </cell>
        </row>
        <row r="8">
          <cell r="K8">
            <v>1542536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67">
          <cell r="D67">
            <v>174160369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2"/>
  <sheetViews>
    <sheetView tabSelected="1" view="pageBreakPreview" topLeftCell="A75" zoomScale="80" zoomScaleSheetLayoutView="80" workbookViewId="0">
      <selection activeCell="N83" sqref="N83"/>
    </sheetView>
  </sheetViews>
  <sheetFormatPr defaultColWidth="9.140625" defaultRowHeight="15.75" x14ac:dyDescent="0.2"/>
  <cols>
    <col min="1" max="1" width="3.28515625" style="13" customWidth="1"/>
    <col min="2" max="2" width="3.7109375" style="13" customWidth="1"/>
    <col min="3" max="3" width="93.42578125" style="1" customWidth="1"/>
    <col min="4" max="4" width="24.42578125" style="11" customWidth="1"/>
    <col min="5" max="5" width="13.28515625" style="18" hidden="1" customWidth="1"/>
    <col min="6" max="6" width="21.140625" style="1" hidden="1" customWidth="1"/>
    <col min="7" max="7" width="14.140625" style="1" hidden="1" customWidth="1"/>
    <col min="8" max="10" width="16.42578125" style="1" hidden="1" customWidth="1"/>
    <col min="11" max="11" width="20.5703125" style="1" customWidth="1"/>
    <col min="12" max="12" width="2.140625" style="1" customWidth="1"/>
    <col min="13" max="13" width="25.42578125" style="1" customWidth="1"/>
    <col min="14" max="16384" width="9.140625" style="1"/>
  </cols>
  <sheetData>
    <row r="1" spans="1:14" ht="20.25" customHeight="1" x14ac:dyDescent="0.2">
      <c r="A1" s="80" t="s">
        <v>6</v>
      </c>
      <c r="B1" s="80"/>
      <c r="C1" s="80"/>
      <c r="D1" s="80"/>
      <c r="E1" s="80"/>
      <c r="F1" s="80"/>
      <c r="G1" s="80"/>
      <c r="H1" s="80"/>
      <c r="I1" s="80"/>
      <c r="J1" s="80"/>
    </row>
    <row r="2" spans="1:14" ht="20.25" customHeight="1" x14ac:dyDescent="0.2">
      <c r="A2" s="79" t="s">
        <v>124</v>
      </c>
      <c r="B2" s="79"/>
      <c r="C2" s="79"/>
      <c r="D2" s="79"/>
      <c r="E2" s="79"/>
      <c r="F2" s="79"/>
      <c r="G2" s="79"/>
      <c r="H2" s="79"/>
      <c r="I2" s="79"/>
      <c r="J2" s="79"/>
    </row>
    <row r="3" spans="1:14" ht="20.25" customHeight="1" x14ac:dyDescent="0.2"/>
    <row r="4" spans="1:14" ht="20.25" customHeight="1" x14ac:dyDescent="0.2">
      <c r="A4" s="76" t="s">
        <v>123</v>
      </c>
      <c r="B4" s="76"/>
      <c r="C4" s="76"/>
      <c r="D4" s="76"/>
      <c r="E4" s="76"/>
      <c r="F4" s="76"/>
      <c r="G4" s="76"/>
      <c r="H4" s="76"/>
      <c r="I4" s="76"/>
      <c r="J4" s="76"/>
    </row>
    <row r="5" spans="1:14" ht="20.25" customHeight="1" x14ac:dyDescent="0.2">
      <c r="A5" s="76"/>
      <c r="B5" s="77"/>
      <c r="C5" s="77"/>
      <c r="D5" s="77"/>
    </row>
    <row r="6" spans="1:14" ht="20.25" customHeight="1" x14ac:dyDescent="0.2">
      <c r="A6" s="78" t="s">
        <v>83</v>
      </c>
      <c r="B6" s="78"/>
      <c r="C6" s="78"/>
      <c r="D6" s="78"/>
      <c r="E6" s="78"/>
      <c r="F6" s="78"/>
      <c r="G6" s="78"/>
      <c r="H6" s="78"/>
      <c r="I6" s="78"/>
      <c r="J6" s="78"/>
    </row>
    <row r="7" spans="1:14" s="13" customFormat="1" ht="53.25" customHeight="1" x14ac:dyDescent="0.2">
      <c r="A7" s="81" t="s">
        <v>5</v>
      </c>
      <c r="B7" s="83"/>
      <c r="C7" s="83"/>
      <c r="D7" s="9" t="s">
        <v>14</v>
      </c>
      <c r="E7" s="49" t="s">
        <v>115</v>
      </c>
      <c r="F7" s="9" t="s">
        <v>106</v>
      </c>
      <c r="G7" s="49" t="s">
        <v>115</v>
      </c>
      <c r="H7" s="9" t="s">
        <v>116</v>
      </c>
      <c r="I7" s="49" t="s">
        <v>115</v>
      </c>
      <c r="J7" s="9" t="s">
        <v>122</v>
      </c>
    </row>
    <row r="8" spans="1:14" s="13" customFormat="1" ht="20.25" customHeight="1" x14ac:dyDescent="0.2">
      <c r="A8" s="14"/>
      <c r="B8" s="15"/>
      <c r="C8" s="16" t="s">
        <v>79</v>
      </c>
      <c r="D8" s="9"/>
      <c r="E8" s="43"/>
      <c r="F8" s="9"/>
      <c r="G8" s="15"/>
      <c r="H8" s="15"/>
      <c r="I8" s="15"/>
      <c r="J8" s="15"/>
    </row>
    <row r="9" spans="1:14" s="13" customFormat="1" ht="20.25" customHeight="1" x14ac:dyDescent="0.2">
      <c r="A9" s="14"/>
      <c r="B9" s="15"/>
      <c r="C9" s="16" t="s">
        <v>59</v>
      </c>
      <c r="D9" s="9"/>
      <c r="E9" s="43"/>
      <c r="F9" s="9"/>
      <c r="G9" s="15"/>
      <c r="H9" s="15"/>
      <c r="I9" s="15"/>
      <c r="J9" s="15"/>
    </row>
    <row r="10" spans="1:14" s="12" customFormat="1" ht="20.25" customHeight="1" x14ac:dyDescent="0.2">
      <c r="A10" s="81" t="s">
        <v>26</v>
      </c>
      <c r="B10" s="81"/>
      <c r="C10" s="2" t="s">
        <v>8</v>
      </c>
      <c r="D10" s="10"/>
      <c r="E10" s="28"/>
      <c r="F10" s="10"/>
      <c r="G10" s="2"/>
      <c r="H10" s="2"/>
      <c r="I10" s="2"/>
      <c r="J10" s="2"/>
    </row>
    <row r="11" spans="1:14" s="12" customFormat="1" ht="20.25" customHeight="1" x14ac:dyDescent="0.2">
      <c r="A11" s="88" t="s">
        <v>32</v>
      </c>
      <c r="B11" s="89"/>
      <c r="C11" s="2" t="s">
        <v>19</v>
      </c>
      <c r="D11" s="10"/>
      <c r="E11" s="28"/>
      <c r="F11" s="10"/>
      <c r="G11" s="2"/>
      <c r="H11" s="2"/>
      <c r="I11" s="2"/>
      <c r="J11" s="2"/>
    </row>
    <row r="12" spans="1:14" ht="20.25" customHeight="1" x14ac:dyDescent="0.2">
      <c r="A12" s="73" t="s">
        <v>33</v>
      </c>
      <c r="B12" s="75"/>
      <c r="C12" s="7" t="s">
        <v>65</v>
      </c>
      <c r="D12" s="21">
        <f>SUM(D13:D14)</f>
        <v>126993842</v>
      </c>
      <c r="E12" s="21">
        <f t="shared" ref="E12:J12" si="0">SUM(E13:E14)</f>
        <v>20791143</v>
      </c>
      <c r="F12" s="21">
        <f t="shared" si="0"/>
        <v>147784985</v>
      </c>
      <c r="G12" s="21">
        <f t="shared" si="0"/>
        <v>0</v>
      </c>
      <c r="H12" s="21">
        <f t="shared" si="0"/>
        <v>147784985</v>
      </c>
      <c r="I12" s="21">
        <f t="shared" si="0"/>
        <v>0</v>
      </c>
      <c r="J12" s="21">
        <f t="shared" si="0"/>
        <v>147784985</v>
      </c>
      <c r="M12" s="38"/>
    </row>
    <row r="13" spans="1:14" ht="20.25" customHeight="1" x14ac:dyDescent="0.2">
      <c r="A13" s="19"/>
      <c r="B13" s="19">
        <v>1</v>
      </c>
      <c r="C13" s="3" t="s">
        <v>63</v>
      </c>
      <c r="D13" s="17">
        <v>112131650</v>
      </c>
      <c r="E13" s="21">
        <v>6113112</v>
      </c>
      <c r="F13" s="17">
        <f>D13+E13</f>
        <v>118244762</v>
      </c>
      <c r="G13" s="3">
        <v>0</v>
      </c>
      <c r="H13" s="50">
        <f>SUM(F13:G13)</f>
        <v>118244762</v>
      </c>
      <c r="I13" s="50"/>
      <c r="J13" s="50">
        <f>SUM(H13:I13)</f>
        <v>118244762</v>
      </c>
      <c r="M13" s="38"/>
    </row>
    <row r="14" spans="1:14" ht="20.25" customHeight="1" x14ac:dyDescent="0.2">
      <c r="A14" s="19"/>
      <c r="B14" s="19">
        <v>2</v>
      </c>
      <c r="C14" s="4" t="s">
        <v>104</v>
      </c>
      <c r="D14" s="17">
        <v>14862192</v>
      </c>
      <c r="E14" s="21">
        <v>14678031</v>
      </c>
      <c r="F14" s="17">
        <f>D14+E14</f>
        <v>29540223</v>
      </c>
      <c r="G14" s="3">
        <v>0</v>
      </c>
      <c r="H14" s="50">
        <f>SUM(F14:G14)</f>
        <v>29540223</v>
      </c>
      <c r="I14" s="50"/>
      <c r="J14" s="50">
        <f>SUM(H14:I14)</f>
        <v>29540223</v>
      </c>
      <c r="M14" s="38"/>
    </row>
    <row r="15" spans="1:14" ht="20.25" customHeight="1" x14ac:dyDescent="0.2">
      <c r="A15" s="15"/>
      <c r="B15" s="19"/>
      <c r="C15" s="3"/>
      <c r="D15" s="17"/>
      <c r="E15" s="21"/>
      <c r="F15" s="17"/>
      <c r="G15" s="3"/>
      <c r="H15" s="3"/>
      <c r="I15" s="3"/>
      <c r="J15" s="3"/>
      <c r="M15" s="38"/>
    </row>
    <row r="16" spans="1:14" ht="20.25" customHeight="1" x14ac:dyDescent="0.2">
      <c r="A16" s="73" t="s">
        <v>34</v>
      </c>
      <c r="B16" s="74"/>
      <c r="C16" s="7" t="s">
        <v>20</v>
      </c>
      <c r="D16" s="21">
        <f>SUM(D17:D17)</f>
        <v>193901065</v>
      </c>
      <c r="E16" s="21">
        <f t="shared" ref="E16:J16" si="1">SUM(E17:E17)</f>
        <v>1355459</v>
      </c>
      <c r="F16" s="21">
        <f t="shared" si="1"/>
        <v>195256524</v>
      </c>
      <c r="G16" s="21">
        <f t="shared" si="1"/>
        <v>6209324</v>
      </c>
      <c r="H16" s="21">
        <f t="shared" si="1"/>
        <v>201465848</v>
      </c>
      <c r="I16" s="21">
        <f t="shared" si="1"/>
        <v>0</v>
      </c>
      <c r="J16" s="21">
        <f t="shared" si="1"/>
        <v>201465848</v>
      </c>
      <c r="M16" s="11">
        <v>22533917</v>
      </c>
      <c r="N16" s="1" t="s">
        <v>128</v>
      </c>
    </row>
    <row r="17" spans="1:14" ht="20.25" customHeight="1" x14ac:dyDescent="0.2">
      <c r="A17" s="19"/>
      <c r="B17" s="19">
        <v>1</v>
      </c>
      <c r="C17" s="3" t="s">
        <v>20</v>
      </c>
      <c r="D17" s="17">
        <v>193901065</v>
      </c>
      <c r="E17" s="21">
        <v>1355459</v>
      </c>
      <c r="F17" s="17">
        <f>D17+E17</f>
        <v>195256524</v>
      </c>
      <c r="G17" s="50">
        <f>[1]Munka1!$O$5</f>
        <v>6209324</v>
      </c>
      <c r="H17" s="50">
        <f>SUM(F17:G17)</f>
        <v>201465848</v>
      </c>
      <c r="I17" s="50"/>
      <c r="J17" s="50">
        <f>SUM(H17:I17)</f>
        <v>201465848</v>
      </c>
      <c r="K17" s="1">
        <v>156234348</v>
      </c>
      <c r="M17" s="11">
        <v>38969000</v>
      </c>
      <c r="N17" s="1" t="s">
        <v>129</v>
      </c>
    </row>
    <row r="18" spans="1:14" ht="20.25" customHeight="1" x14ac:dyDescent="0.2">
      <c r="A18" s="31"/>
      <c r="B18" s="30"/>
      <c r="C18" s="7"/>
      <c r="D18" s="17"/>
      <c r="E18" s="21"/>
      <c r="F18" s="17"/>
      <c r="G18" s="3"/>
      <c r="H18" s="3"/>
      <c r="I18" s="3"/>
      <c r="J18" s="3"/>
      <c r="M18" s="11">
        <v>4780000</v>
      </c>
      <c r="N18" s="1" t="s">
        <v>130</v>
      </c>
    </row>
    <row r="19" spans="1:14" ht="20.25" customHeight="1" x14ac:dyDescent="0.2">
      <c r="A19" s="73" t="s">
        <v>35</v>
      </c>
      <c r="B19" s="74"/>
      <c r="C19" s="6" t="s">
        <v>21</v>
      </c>
      <c r="D19" s="21">
        <f>SUM(D20:D21)</f>
        <v>51644945</v>
      </c>
      <c r="E19" s="21">
        <f t="shared" ref="E19:J19" si="2">SUM(E20:E21)</f>
        <v>2700063</v>
      </c>
      <c r="F19" s="21">
        <f t="shared" si="2"/>
        <v>54345008</v>
      </c>
      <c r="G19" s="21">
        <f t="shared" si="2"/>
        <v>1505164</v>
      </c>
      <c r="H19" s="21">
        <f t="shared" si="2"/>
        <v>55850172</v>
      </c>
      <c r="I19" s="21">
        <f t="shared" si="2"/>
        <v>0</v>
      </c>
      <c r="J19" s="21">
        <f t="shared" si="2"/>
        <v>55850172</v>
      </c>
      <c r="M19" s="11">
        <v>110016000</v>
      </c>
      <c r="N19" s="1" t="s">
        <v>131</v>
      </c>
    </row>
    <row r="20" spans="1:14" s="18" customFormat="1" ht="20.25" customHeight="1" x14ac:dyDescent="0.2">
      <c r="A20" s="19"/>
      <c r="B20" s="19">
        <v>1</v>
      </c>
      <c r="C20" s="4" t="s">
        <v>15</v>
      </c>
      <c r="D20" s="17">
        <f>39274453+4515492</f>
        <v>43789945</v>
      </c>
      <c r="E20" s="21">
        <f>2203163+496900</f>
        <v>2700063</v>
      </c>
      <c r="F20" s="17">
        <f>D20+E20</f>
        <v>46490008</v>
      </c>
      <c r="G20" s="51">
        <f>[1]Munka1!$J$6</f>
        <v>1505164</v>
      </c>
      <c r="H20" s="50">
        <f>SUM(F20:G20)</f>
        <v>47995172</v>
      </c>
      <c r="I20" s="50"/>
      <c r="J20" s="50">
        <f>SUM(H20:I20)</f>
        <v>47995172</v>
      </c>
      <c r="M20" s="11">
        <v>17602148</v>
      </c>
      <c r="N20" s="1" t="s">
        <v>132</v>
      </c>
    </row>
    <row r="21" spans="1:14" ht="20.25" customHeight="1" x14ac:dyDescent="0.2">
      <c r="A21" s="19"/>
      <c r="B21" s="19">
        <v>2</v>
      </c>
      <c r="C21" s="4" t="s">
        <v>88</v>
      </c>
      <c r="D21" s="17">
        <v>7855000</v>
      </c>
      <c r="E21" s="21">
        <v>0</v>
      </c>
      <c r="F21" s="17">
        <f>D21+E21</f>
        <v>7855000</v>
      </c>
      <c r="G21" s="3">
        <v>0</v>
      </c>
      <c r="H21" s="50">
        <f>SUM(F21:G21)</f>
        <v>7855000</v>
      </c>
      <c r="I21" s="50"/>
      <c r="J21" s="50">
        <f>SUM(H21:I21)</f>
        <v>7855000</v>
      </c>
      <c r="M21" s="11">
        <f>SUM(M16:M20)</f>
        <v>193901065</v>
      </c>
    </row>
    <row r="22" spans="1:14" ht="20.25" customHeight="1" x14ac:dyDescent="0.2">
      <c r="A22" s="19"/>
      <c r="B22" s="19"/>
      <c r="C22" s="3"/>
      <c r="D22" s="17"/>
      <c r="E22" s="21"/>
      <c r="F22" s="17"/>
      <c r="G22" s="3"/>
      <c r="H22" s="3"/>
      <c r="I22" s="3"/>
      <c r="J22" s="3"/>
      <c r="M22" s="38"/>
    </row>
    <row r="23" spans="1:14" ht="20.25" customHeight="1" x14ac:dyDescent="0.2">
      <c r="A23" s="73" t="s">
        <v>36</v>
      </c>
      <c r="B23" s="74"/>
      <c r="C23" s="7" t="s">
        <v>22</v>
      </c>
      <c r="D23" s="21">
        <f>SUM(D24:D25)</f>
        <v>72089980</v>
      </c>
      <c r="E23" s="21">
        <f t="shared" ref="E23:J23" si="3">SUM(E24:E25)</f>
        <v>3001250</v>
      </c>
      <c r="F23" s="21">
        <f t="shared" si="3"/>
        <v>75091230</v>
      </c>
      <c r="G23" s="21">
        <f t="shared" si="3"/>
        <v>833670</v>
      </c>
      <c r="H23" s="21">
        <f t="shared" si="3"/>
        <v>75924900</v>
      </c>
      <c r="I23" s="21">
        <f t="shared" si="3"/>
        <v>0</v>
      </c>
      <c r="J23" s="21">
        <f t="shared" si="3"/>
        <v>75924900</v>
      </c>
      <c r="M23" s="38"/>
    </row>
    <row r="24" spans="1:14" ht="20.25" customHeight="1" x14ac:dyDescent="0.2">
      <c r="A24" s="19"/>
      <c r="B24" s="19">
        <v>1</v>
      </c>
      <c r="C24" s="3" t="s">
        <v>64</v>
      </c>
      <c r="D24" s="17">
        <v>66284530</v>
      </c>
      <c r="E24" s="21">
        <v>2958500</v>
      </c>
      <c r="F24" s="17">
        <f>D24+E24</f>
        <v>69243030</v>
      </c>
      <c r="G24" s="53">
        <v>1098720</v>
      </c>
      <c r="H24" s="50">
        <f>SUM(F24:G24)</f>
        <v>70341750</v>
      </c>
      <c r="I24" s="50"/>
      <c r="J24" s="50">
        <f>SUM(H24:I24)</f>
        <v>70341750</v>
      </c>
      <c r="M24" s="38">
        <f>D23+69400710</f>
        <v>141490690</v>
      </c>
      <c r="N24" t="s">
        <v>133</v>
      </c>
    </row>
    <row r="25" spans="1:14" ht="20.25" customHeight="1" x14ac:dyDescent="0.2">
      <c r="A25" s="19"/>
      <c r="B25" s="19">
        <v>2</v>
      </c>
      <c r="C25" s="3" t="s">
        <v>16</v>
      </c>
      <c r="D25" s="17">
        <v>5805450</v>
      </c>
      <c r="E25" s="21">
        <v>42750</v>
      </c>
      <c r="F25" s="17">
        <f>D25+E25</f>
        <v>5848200</v>
      </c>
      <c r="G25" s="53">
        <v>-265050</v>
      </c>
      <c r="H25" s="50">
        <f>SUM(F25:G25)</f>
        <v>5583150</v>
      </c>
      <c r="I25" s="50"/>
      <c r="J25" s="50">
        <f>SUM(H25:I25)</f>
        <v>5583150</v>
      </c>
      <c r="M25" s="38"/>
    </row>
    <row r="26" spans="1:14" ht="20.25" customHeight="1" x14ac:dyDescent="0.2">
      <c r="A26" s="19"/>
      <c r="B26" s="19"/>
      <c r="C26" s="3"/>
      <c r="D26" s="17"/>
      <c r="E26" s="21"/>
      <c r="F26" s="17"/>
      <c r="G26" s="52"/>
      <c r="H26" s="3"/>
      <c r="I26" s="3"/>
      <c r="J26" s="3"/>
      <c r="M26" s="38"/>
    </row>
    <row r="27" spans="1:14" ht="20.25" customHeight="1" x14ac:dyDescent="0.2">
      <c r="A27" s="73" t="s">
        <v>37</v>
      </c>
      <c r="B27" s="74"/>
      <c r="C27" s="7" t="s">
        <v>23</v>
      </c>
      <c r="D27" s="21">
        <f>SUM(D28:D29)</f>
        <v>7783934</v>
      </c>
      <c r="E27" s="21">
        <f t="shared" ref="E27:J27" si="4">SUM(E28:E29)</f>
        <v>2313804</v>
      </c>
      <c r="F27" s="21">
        <f t="shared" si="4"/>
        <v>10097738</v>
      </c>
      <c r="G27" s="21">
        <f t="shared" si="4"/>
        <v>1542536</v>
      </c>
      <c r="H27" s="21">
        <f t="shared" si="4"/>
        <v>11640274</v>
      </c>
      <c r="I27" s="21">
        <f t="shared" si="4"/>
        <v>0</v>
      </c>
      <c r="J27" s="21">
        <f t="shared" si="4"/>
        <v>11640274</v>
      </c>
      <c r="M27" s="38"/>
    </row>
    <row r="28" spans="1:14" s="18" customFormat="1" ht="20.25" customHeight="1" x14ac:dyDescent="0.2">
      <c r="A28" s="19"/>
      <c r="B28" s="19">
        <v>1</v>
      </c>
      <c r="C28" s="3" t="s">
        <v>23</v>
      </c>
      <c r="D28" s="17">
        <f>5656428+2127506</f>
        <v>7783934</v>
      </c>
      <c r="E28" s="21">
        <v>2313804</v>
      </c>
      <c r="F28" s="17">
        <f>D28+E28</f>
        <v>10097738</v>
      </c>
      <c r="G28" s="51">
        <f>[1]Munka1!$K$8</f>
        <v>1542536</v>
      </c>
      <c r="H28" s="50">
        <f>SUM(F28:G28)</f>
        <v>11640274</v>
      </c>
      <c r="I28" s="50"/>
      <c r="J28" s="50">
        <f>SUM(H28:I28)</f>
        <v>11640274</v>
      </c>
      <c r="M28" s="39">
        <f>[2]Munka1!$D$67-M24</f>
        <v>32669679</v>
      </c>
    </row>
    <row r="29" spans="1:14" ht="20.25" customHeight="1" x14ac:dyDescent="0.2">
      <c r="A29" s="19"/>
      <c r="B29" s="19"/>
      <c r="C29" s="3"/>
      <c r="D29" s="17"/>
      <c r="E29" s="21"/>
      <c r="F29" s="17"/>
      <c r="G29" s="3"/>
      <c r="H29" s="3"/>
      <c r="I29" s="3"/>
      <c r="J29" s="3"/>
      <c r="M29" s="38"/>
    </row>
    <row r="30" spans="1:14" s="18" customFormat="1" ht="20.25" customHeight="1" x14ac:dyDescent="0.2">
      <c r="A30" s="73" t="s">
        <v>38</v>
      </c>
      <c r="B30" s="74"/>
      <c r="C30" s="7" t="s">
        <v>24</v>
      </c>
      <c r="D30" s="21">
        <f>SUM(D31:D33)</f>
        <v>0</v>
      </c>
      <c r="E30" s="21">
        <f t="shared" ref="E30:J30" si="5">SUM(E31:E33)</f>
        <v>11527988</v>
      </c>
      <c r="F30" s="21">
        <f t="shared" si="5"/>
        <v>11527988</v>
      </c>
      <c r="G30" s="21">
        <f t="shared" si="5"/>
        <v>0</v>
      </c>
      <c r="H30" s="21">
        <f t="shared" si="5"/>
        <v>11527988</v>
      </c>
      <c r="I30" s="21">
        <f t="shared" si="5"/>
        <v>0</v>
      </c>
      <c r="J30" s="21">
        <f t="shared" si="5"/>
        <v>11527988</v>
      </c>
      <c r="M30" s="39"/>
    </row>
    <row r="31" spans="1:14" ht="20.25" customHeight="1" x14ac:dyDescent="0.2">
      <c r="A31" s="19"/>
      <c r="B31" s="19">
        <v>1</v>
      </c>
      <c r="C31" s="3" t="s">
        <v>109</v>
      </c>
      <c r="D31" s="22">
        <v>0</v>
      </c>
      <c r="E31" s="44">
        <v>7244080</v>
      </c>
      <c r="F31" s="17">
        <f>D31+E31</f>
        <v>7244080</v>
      </c>
      <c r="G31" s="7">
        <v>0</v>
      </c>
      <c r="H31" s="50">
        <f>SUM(F31:G31)</f>
        <v>7244080</v>
      </c>
      <c r="I31" s="50"/>
      <c r="J31" s="50">
        <f>SUM(H31:I31)</f>
        <v>7244080</v>
      </c>
      <c r="M31" s="38"/>
    </row>
    <row r="32" spans="1:14" ht="20.25" customHeight="1" x14ac:dyDescent="0.2">
      <c r="A32" s="19"/>
      <c r="B32" s="19">
        <v>2</v>
      </c>
      <c r="C32" s="3" t="s">
        <v>108</v>
      </c>
      <c r="D32" s="22">
        <v>0</v>
      </c>
      <c r="E32" s="44">
        <v>4268828</v>
      </c>
      <c r="F32" s="17">
        <f>D32+E32</f>
        <v>4268828</v>
      </c>
      <c r="G32" s="7">
        <v>0</v>
      </c>
      <c r="H32" s="50">
        <f t="shared" ref="H32:J33" si="6">SUM(F32:G32)</f>
        <v>4268828</v>
      </c>
      <c r="I32" s="50"/>
      <c r="J32" s="50">
        <f t="shared" si="6"/>
        <v>4268828</v>
      </c>
      <c r="M32" s="38"/>
    </row>
    <row r="33" spans="1:13" s="13" customFormat="1" ht="20.25" customHeight="1" x14ac:dyDescent="0.2">
      <c r="A33" s="14"/>
      <c r="B33" s="15">
        <v>3</v>
      </c>
      <c r="C33" s="3" t="s">
        <v>107</v>
      </c>
      <c r="D33" s="47">
        <v>0</v>
      </c>
      <c r="E33" s="48">
        <v>15080</v>
      </c>
      <c r="F33" s="17">
        <f>D33+E33</f>
        <v>15080</v>
      </c>
      <c r="G33" s="54">
        <v>0</v>
      </c>
      <c r="H33" s="50">
        <f t="shared" si="6"/>
        <v>15080</v>
      </c>
      <c r="I33" s="50"/>
      <c r="J33" s="50">
        <f t="shared" si="6"/>
        <v>15080</v>
      </c>
      <c r="M33" s="40"/>
    </row>
    <row r="34" spans="1:13" s="13" customFormat="1" ht="20.25" customHeight="1" x14ac:dyDescent="0.2">
      <c r="A34" s="32"/>
      <c r="B34" s="33"/>
      <c r="C34" s="3"/>
      <c r="D34" s="9"/>
      <c r="E34" s="43"/>
      <c r="F34" s="9"/>
      <c r="G34" s="15"/>
      <c r="H34" s="15"/>
      <c r="I34" s="15"/>
      <c r="J34" s="15"/>
      <c r="M34" s="40"/>
    </row>
    <row r="35" spans="1:13" s="18" customFormat="1" ht="20.25" customHeight="1" x14ac:dyDescent="0.2">
      <c r="A35" s="73" t="s">
        <v>39</v>
      </c>
      <c r="B35" s="74"/>
      <c r="C35" s="7" t="s">
        <v>17</v>
      </c>
      <c r="D35" s="21">
        <f>SUM(D36:D37)</f>
        <v>0</v>
      </c>
      <c r="E35" s="21">
        <f t="shared" ref="E35:J35" si="7">SUM(E36:E37)</f>
        <v>1426548</v>
      </c>
      <c r="F35" s="21">
        <f t="shared" si="7"/>
        <v>1426548</v>
      </c>
      <c r="G35" s="21">
        <f t="shared" si="7"/>
        <v>0</v>
      </c>
      <c r="H35" s="21">
        <f t="shared" si="7"/>
        <v>1426548</v>
      </c>
      <c r="I35" s="21">
        <f t="shared" si="7"/>
        <v>0</v>
      </c>
      <c r="J35" s="21">
        <f t="shared" si="7"/>
        <v>1426548</v>
      </c>
      <c r="M35" s="39"/>
    </row>
    <row r="36" spans="1:13" s="18" customFormat="1" ht="20.25" customHeight="1" x14ac:dyDescent="0.2">
      <c r="A36" s="31"/>
      <c r="B36" s="19">
        <v>1</v>
      </c>
      <c r="C36" s="3" t="s">
        <v>111</v>
      </c>
      <c r="D36" s="17">
        <v>0</v>
      </c>
      <c r="E36" s="21">
        <v>221830</v>
      </c>
      <c r="F36" s="17">
        <f>D36+E36</f>
        <v>221830</v>
      </c>
      <c r="G36" s="7">
        <v>0</v>
      </c>
      <c r="H36" s="50">
        <f>SUM(F36:G36)</f>
        <v>221830</v>
      </c>
      <c r="I36" s="51"/>
      <c r="J36" s="50">
        <f>SUM(H36:I36)</f>
        <v>221830</v>
      </c>
      <c r="M36" s="39"/>
    </row>
    <row r="37" spans="1:13" s="18" customFormat="1" ht="20.25" customHeight="1" x14ac:dyDescent="0.2">
      <c r="A37" s="31"/>
      <c r="B37" s="19">
        <v>2</v>
      </c>
      <c r="C37" s="3" t="s">
        <v>110</v>
      </c>
      <c r="D37" s="17">
        <v>0</v>
      </c>
      <c r="E37" s="21">
        <v>1204718</v>
      </c>
      <c r="F37" s="17">
        <f>D37+E37</f>
        <v>1204718</v>
      </c>
      <c r="G37" s="7">
        <v>0</v>
      </c>
      <c r="H37" s="50">
        <f>SUM(F37:G37)</f>
        <v>1204718</v>
      </c>
      <c r="I37" s="51"/>
      <c r="J37" s="50">
        <f>SUM(H37:I37)</f>
        <v>1204718</v>
      </c>
      <c r="M37" s="39"/>
    </row>
    <row r="38" spans="1:13" s="13" customFormat="1" ht="20.25" customHeight="1" x14ac:dyDescent="0.2">
      <c r="A38" s="32"/>
      <c r="B38" s="33"/>
      <c r="C38" s="16"/>
      <c r="D38" s="9"/>
      <c r="E38" s="43"/>
      <c r="F38" s="9"/>
      <c r="G38" s="15"/>
      <c r="H38" s="15"/>
      <c r="I38" s="15"/>
      <c r="J38" s="15"/>
      <c r="M38" s="40"/>
    </row>
    <row r="39" spans="1:13" s="12" customFormat="1" ht="20.25" customHeight="1" x14ac:dyDescent="0.2">
      <c r="A39" s="88" t="s">
        <v>32</v>
      </c>
      <c r="B39" s="89"/>
      <c r="C39" s="5" t="s">
        <v>19</v>
      </c>
      <c r="D39" s="10">
        <f>SUM(D12,D16,D19,D23,D27,D30,D35)</f>
        <v>452413766</v>
      </c>
      <c r="E39" s="10">
        <f t="shared" ref="E39:J39" si="8">SUM(E12,E16,E19,E23,E27,E30,E35)</f>
        <v>43116255</v>
      </c>
      <c r="F39" s="10">
        <f t="shared" si="8"/>
        <v>495530021</v>
      </c>
      <c r="G39" s="10">
        <f t="shared" si="8"/>
        <v>10090694</v>
      </c>
      <c r="H39" s="10">
        <f t="shared" si="8"/>
        <v>505620715</v>
      </c>
      <c r="I39" s="10">
        <f t="shared" si="8"/>
        <v>0</v>
      </c>
      <c r="J39" s="10">
        <f t="shared" si="8"/>
        <v>505620715</v>
      </c>
      <c r="M39" s="41"/>
    </row>
    <row r="40" spans="1:13" s="12" customFormat="1" ht="20.25" customHeight="1" x14ac:dyDescent="0.2">
      <c r="A40" s="81" t="s">
        <v>40</v>
      </c>
      <c r="B40" s="81"/>
      <c r="C40" s="2" t="s">
        <v>25</v>
      </c>
      <c r="D40" s="10"/>
      <c r="E40" s="28"/>
      <c r="F40" s="10"/>
      <c r="G40" s="2"/>
      <c r="H40" s="2"/>
      <c r="I40" s="2"/>
      <c r="J40" s="2"/>
      <c r="M40" s="41"/>
    </row>
    <row r="41" spans="1:13" ht="20.25" customHeight="1" x14ac:dyDescent="0.2">
      <c r="A41" s="15"/>
      <c r="B41" s="15">
        <v>1</v>
      </c>
      <c r="C41" s="4" t="s">
        <v>90</v>
      </c>
      <c r="D41" s="17">
        <f>3021500*12</f>
        <v>36258000</v>
      </c>
      <c r="E41" s="21">
        <v>0</v>
      </c>
      <c r="F41" s="17">
        <f t="shared" ref="F41:F47" si="9">D41+E41</f>
        <v>36258000</v>
      </c>
      <c r="G41" s="3">
        <v>0</v>
      </c>
      <c r="H41" s="50">
        <f>SUM(F41:G41)</f>
        <v>36258000</v>
      </c>
      <c r="I41" s="50"/>
      <c r="J41" s="50">
        <f>SUM(H41:I41)</f>
        <v>36258000</v>
      </c>
      <c r="M41" s="38"/>
    </row>
    <row r="42" spans="1:13" ht="20.25" customHeight="1" x14ac:dyDescent="0.2">
      <c r="A42" s="15"/>
      <c r="B42" s="15">
        <v>2</v>
      </c>
      <c r="C42" s="4" t="s">
        <v>89</v>
      </c>
      <c r="D42" s="17">
        <f>270000*4</f>
        <v>1080000</v>
      </c>
      <c r="E42" s="21">
        <v>0</v>
      </c>
      <c r="F42" s="17">
        <f t="shared" si="9"/>
        <v>1080000</v>
      </c>
      <c r="G42" s="3">
        <v>0</v>
      </c>
      <c r="H42" s="50">
        <f t="shared" ref="H42:J48" si="10">SUM(F42:G42)</f>
        <v>1080000</v>
      </c>
      <c r="I42" s="50"/>
      <c r="J42" s="50">
        <f t="shared" si="10"/>
        <v>1080000</v>
      </c>
      <c r="M42" s="38"/>
    </row>
    <row r="43" spans="1:13" ht="31.5" customHeight="1" x14ac:dyDescent="0.2">
      <c r="A43" s="15"/>
      <c r="B43" s="15">
        <v>3</v>
      </c>
      <c r="C43" s="36" t="s">
        <v>126</v>
      </c>
      <c r="D43" s="17">
        <v>6968295</v>
      </c>
      <c r="E43" s="21">
        <v>4087443</v>
      </c>
      <c r="F43" s="17">
        <f t="shared" si="9"/>
        <v>11055738</v>
      </c>
      <c r="G43" s="3">
        <v>0</v>
      </c>
      <c r="H43" s="50">
        <f t="shared" si="10"/>
        <v>11055738</v>
      </c>
      <c r="I43" s="50"/>
      <c r="J43" s="50">
        <f t="shared" si="10"/>
        <v>11055738</v>
      </c>
      <c r="M43" s="38"/>
    </row>
    <row r="44" spans="1:13" ht="30.75" customHeight="1" x14ac:dyDescent="0.2">
      <c r="A44" s="15"/>
      <c r="B44" s="15">
        <v>4</v>
      </c>
      <c r="C44" s="36" t="s">
        <v>127</v>
      </c>
      <c r="D44" s="17">
        <v>2685604</v>
      </c>
      <c r="E44" s="21">
        <v>2404366</v>
      </c>
      <c r="F44" s="17">
        <f t="shared" si="9"/>
        <v>5089970</v>
      </c>
      <c r="G44" s="3">
        <v>0</v>
      </c>
      <c r="H44" s="50">
        <f t="shared" si="10"/>
        <v>5089970</v>
      </c>
      <c r="I44" s="50"/>
      <c r="J44" s="50">
        <f t="shared" si="10"/>
        <v>5089970</v>
      </c>
      <c r="M44" s="38"/>
    </row>
    <row r="45" spans="1:13" ht="20.25" customHeight="1" x14ac:dyDescent="0.2">
      <c r="A45" s="15"/>
      <c r="B45" s="15">
        <v>5</v>
      </c>
      <c r="C45" s="4" t="s">
        <v>91</v>
      </c>
      <c r="D45" s="17">
        <v>12054000</v>
      </c>
      <c r="E45" s="21">
        <v>0</v>
      </c>
      <c r="F45" s="17">
        <f t="shared" si="9"/>
        <v>12054000</v>
      </c>
      <c r="G45" s="3">
        <v>0</v>
      </c>
      <c r="H45" s="50">
        <f t="shared" si="10"/>
        <v>12054000</v>
      </c>
      <c r="I45" s="50"/>
      <c r="J45" s="50">
        <f t="shared" si="10"/>
        <v>12054000</v>
      </c>
      <c r="M45" s="38"/>
    </row>
    <row r="46" spans="1:13" ht="20.25" customHeight="1" x14ac:dyDescent="0.2">
      <c r="A46" s="15"/>
      <c r="B46" s="15">
        <v>6</v>
      </c>
      <c r="C46" s="4" t="s">
        <v>112</v>
      </c>
      <c r="D46" s="17">
        <v>0</v>
      </c>
      <c r="E46" s="21">
        <f>-D46</f>
        <v>0</v>
      </c>
      <c r="F46" s="17">
        <f t="shared" si="9"/>
        <v>0</v>
      </c>
      <c r="G46" s="3">
        <v>0</v>
      </c>
      <c r="H46" s="50">
        <f t="shared" si="10"/>
        <v>0</v>
      </c>
      <c r="I46" s="50"/>
      <c r="J46" s="50">
        <f t="shared" si="10"/>
        <v>0</v>
      </c>
      <c r="M46" s="38"/>
    </row>
    <row r="47" spans="1:13" ht="20.25" customHeight="1" x14ac:dyDescent="0.2">
      <c r="A47" s="15"/>
      <c r="B47" s="15">
        <v>7</v>
      </c>
      <c r="C47" s="4" t="s">
        <v>118</v>
      </c>
      <c r="D47" s="17">
        <v>0</v>
      </c>
      <c r="E47" s="21">
        <v>17460000</v>
      </c>
      <c r="F47" s="17">
        <f t="shared" si="9"/>
        <v>17460000</v>
      </c>
      <c r="G47" s="3">
        <v>0</v>
      </c>
      <c r="H47" s="50">
        <f t="shared" si="10"/>
        <v>17460000</v>
      </c>
      <c r="I47" s="50"/>
      <c r="J47" s="50">
        <f t="shared" si="10"/>
        <v>17460000</v>
      </c>
      <c r="M47" s="38"/>
    </row>
    <row r="48" spans="1:13" ht="20.25" customHeight="1" x14ac:dyDescent="0.2">
      <c r="A48" s="15"/>
      <c r="B48" s="15">
        <v>8</v>
      </c>
      <c r="C48" s="4" t="s">
        <v>125</v>
      </c>
      <c r="D48" s="17">
        <v>4000000</v>
      </c>
      <c r="E48" s="21"/>
      <c r="F48" s="17">
        <v>0</v>
      </c>
      <c r="G48" s="50">
        <v>2573580</v>
      </c>
      <c r="H48" s="50">
        <f t="shared" si="10"/>
        <v>2573580</v>
      </c>
      <c r="I48" s="50"/>
      <c r="J48" s="50">
        <f t="shared" si="10"/>
        <v>2573580</v>
      </c>
      <c r="M48" s="38"/>
    </row>
    <row r="49" spans="1:13" ht="20.25" customHeight="1" x14ac:dyDescent="0.2">
      <c r="A49" s="15"/>
      <c r="B49" s="15">
        <v>9</v>
      </c>
      <c r="C49" s="4" t="s">
        <v>100</v>
      </c>
      <c r="D49" s="17">
        <v>24786388</v>
      </c>
      <c r="E49" s="21"/>
      <c r="F49" s="17"/>
      <c r="G49" s="3"/>
      <c r="H49" s="3"/>
      <c r="I49" s="3"/>
      <c r="J49" s="3"/>
      <c r="M49" s="38"/>
    </row>
    <row r="50" spans="1:13" ht="20.25" customHeight="1" x14ac:dyDescent="0.2">
      <c r="A50" s="15"/>
      <c r="B50" s="15">
        <v>10</v>
      </c>
      <c r="C50" s="4"/>
      <c r="D50" s="17"/>
      <c r="E50" s="21"/>
      <c r="F50" s="17"/>
      <c r="G50" s="3"/>
      <c r="H50" s="3"/>
      <c r="I50" s="3"/>
      <c r="J50" s="3"/>
      <c r="M50" s="38"/>
    </row>
    <row r="51" spans="1:13" ht="20.25" customHeight="1" x14ac:dyDescent="0.2">
      <c r="A51" s="15"/>
      <c r="B51" s="15"/>
      <c r="C51" s="4"/>
      <c r="D51" s="17"/>
      <c r="E51" s="21"/>
      <c r="F51" s="17"/>
      <c r="G51" s="3"/>
      <c r="H51" s="3"/>
      <c r="I51" s="3"/>
      <c r="J51" s="3"/>
      <c r="M51" s="38"/>
    </row>
    <row r="52" spans="1:13" ht="18.75" customHeight="1" x14ac:dyDescent="0.2">
      <c r="A52" s="81" t="s">
        <v>40</v>
      </c>
      <c r="B52" s="81"/>
      <c r="C52" s="2" t="s">
        <v>25</v>
      </c>
      <c r="D52" s="28">
        <f>SUM(D41:D51)</f>
        <v>87832287</v>
      </c>
      <c r="E52" s="28">
        <f t="shared" ref="E52:J52" si="11">SUM(E41:E49)</f>
        <v>23951809</v>
      </c>
      <c r="F52" s="28">
        <f t="shared" si="11"/>
        <v>82997708</v>
      </c>
      <c r="G52" s="28">
        <f t="shared" si="11"/>
        <v>2573580</v>
      </c>
      <c r="H52" s="28">
        <f t="shared" si="11"/>
        <v>85571288</v>
      </c>
      <c r="I52" s="28">
        <f t="shared" si="11"/>
        <v>0</v>
      </c>
      <c r="J52" s="28">
        <f t="shared" si="11"/>
        <v>85571288</v>
      </c>
      <c r="M52" s="38"/>
    </row>
    <row r="53" spans="1:13" ht="20.25" customHeight="1" x14ac:dyDescent="0.2">
      <c r="A53" s="84" t="s">
        <v>26</v>
      </c>
      <c r="B53" s="74"/>
      <c r="C53" s="24" t="s">
        <v>8</v>
      </c>
      <c r="D53" s="25">
        <f>D52+D39</f>
        <v>540246053</v>
      </c>
      <c r="E53" s="25">
        <f>E52+E39</f>
        <v>67068064</v>
      </c>
      <c r="F53" s="25">
        <f>F52+F39</f>
        <v>578527729</v>
      </c>
      <c r="G53" s="25">
        <f t="shared" ref="G53:J53" si="12">G52+G39</f>
        <v>12664274</v>
      </c>
      <c r="H53" s="25">
        <f t="shared" si="12"/>
        <v>591192003</v>
      </c>
      <c r="I53" s="25">
        <f t="shared" si="12"/>
        <v>0</v>
      </c>
      <c r="J53" s="25">
        <f t="shared" si="12"/>
        <v>591192003</v>
      </c>
      <c r="M53" s="38"/>
    </row>
    <row r="54" spans="1:13" s="12" customFormat="1" ht="20.25" customHeight="1" x14ac:dyDescent="0.2">
      <c r="A54" s="81" t="s">
        <v>41</v>
      </c>
      <c r="B54" s="81"/>
      <c r="C54" s="2" t="s">
        <v>7</v>
      </c>
      <c r="D54" s="10"/>
      <c r="E54" s="28"/>
      <c r="F54" s="10"/>
      <c r="G54" s="2"/>
      <c r="H54" s="2"/>
      <c r="I54" s="2"/>
      <c r="J54" s="2"/>
      <c r="M54" s="41"/>
    </row>
    <row r="55" spans="1:13" s="12" customFormat="1" ht="20.25" customHeight="1" x14ac:dyDescent="0.2">
      <c r="A55" s="90" t="s">
        <v>92</v>
      </c>
      <c r="B55" s="91"/>
      <c r="C55" s="3" t="s">
        <v>94</v>
      </c>
      <c r="D55" s="17">
        <v>100000</v>
      </c>
      <c r="E55" s="21">
        <v>0</v>
      </c>
      <c r="F55" s="17">
        <f>D55+E55</f>
        <v>100000</v>
      </c>
      <c r="G55" s="3">
        <v>0</v>
      </c>
      <c r="H55" s="50">
        <f>SUM(F55:G55)</f>
        <v>100000</v>
      </c>
      <c r="I55" s="50"/>
      <c r="J55" s="50">
        <f>SUM(H55:I55)</f>
        <v>100000</v>
      </c>
      <c r="M55" s="41"/>
    </row>
    <row r="56" spans="1:13" ht="20.25" customHeight="1" x14ac:dyDescent="0.2">
      <c r="A56" s="83" t="s">
        <v>93</v>
      </c>
      <c r="B56" s="83">
        <v>1</v>
      </c>
      <c r="C56" s="3" t="s">
        <v>0</v>
      </c>
      <c r="D56" s="17">
        <v>3540000</v>
      </c>
      <c r="E56" s="21">
        <v>0</v>
      </c>
      <c r="F56" s="17">
        <f>D56+E56</f>
        <v>3540000</v>
      </c>
      <c r="G56" s="3">
        <v>0</v>
      </c>
      <c r="H56" s="50">
        <f t="shared" ref="H56:J59" si="13">SUM(F56:G56)</f>
        <v>3540000</v>
      </c>
      <c r="I56" s="50"/>
      <c r="J56" s="50">
        <f t="shared" si="13"/>
        <v>3540000</v>
      </c>
      <c r="M56" s="38"/>
    </row>
    <row r="57" spans="1:13" ht="20.25" customHeight="1" x14ac:dyDescent="0.2">
      <c r="A57" s="83" t="s">
        <v>42</v>
      </c>
      <c r="B57" s="83">
        <v>2</v>
      </c>
      <c r="C57" s="3" t="s">
        <v>2</v>
      </c>
      <c r="D57" s="37">
        <v>60600048</v>
      </c>
      <c r="E57" s="45">
        <v>0</v>
      </c>
      <c r="F57" s="17">
        <f>D57+E57</f>
        <v>60600048</v>
      </c>
      <c r="G57" s="50">
        <v>15495749</v>
      </c>
      <c r="H57" s="50">
        <f t="shared" si="13"/>
        <v>76095797</v>
      </c>
      <c r="I57" s="50"/>
      <c r="J57" s="50">
        <f t="shared" si="13"/>
        <v>76095797</v>
      </c>
      <c r="K57" s="11"/>
      <c r="M57" s="38"/>
    </row>
    <row r="58" spans="1:13" ht="20.25" customHeight="1" x14ac:dyDescent="0.2">
      <c r="A58" s="83" t="s">
        <v>43</v>
      </c>
      <c r="B58" s="83">
        <v>3</v>
      </c>
      <c r="C58" s="3" t="s">
        <v>1</v>
      </c>
      <c r="D58" s="17">
        <v>0</v>
      </c>
      <c r="E58" s="21">
        <v>0</v>
      </c>
      <c r="F58" s="17">
        <f>D58+E58</f>
        <v>0</v>
      </c>
      <c r="G58" s="3">
        <v>0</v>
      </c>
      <c r="H58" s="50">
        <f t="shared" si="13"/>
        <v>0</v>
      </c>
      <c r="I58" s="50"/>
      <c r="J58" s="50">
        <f t="shared" si="13"/>
        <v>0</v>
      </c>
      <c r="M58" s="38"/>
    </row>
    <row r="59" spans="1:13" ht="20.25" customHeight="1" x14ac:dyDescent="0.2">
      <c r="A59" s="83" t="s">
        <v>44</v>
      </c>
      <c r="B59" s="83">
        <v>4</v>
      </c>
      <c r="C59" s="4" t="s">
        <v>45</v>
      </c>
      <c r="D59" s="17">
        <v>2250000</v>
      </c>
      <c r="E59" s="21">
        <v>0</v>
      </c>
      <c r="F59" s="17">
        <f>D59+E59</f>
        <v>2250000</v>
      </c>
      <c r="G59" s="50">
        <v>400000</v>
      </c>
      <c r="H59" s="50">
        <f t="shared" si="13"/>
        <v>2650000</v>
      </c>
      <c r="I59" s="50"/>
      <c r="J59" s="50">
        <f t="shared" si="13"/>
        <v>2650000</v>
      </c>
      <c r="M59" s="38"/>
    </row>
    <row r="60" spans="1:13" ht="20.25" customHeight="1" x14ac:dyDescent="0.2">
      <c r="A60" s="82" t="s">
        <v>41</v>
      </c>
      <c r="B60" s="82"/>
      <c r="C60" s="24" t="s">
        <v>7</v>
      </c>
      <c r="D60" s="25">
        <f>SUM(D55:D59)</f>
        <v>66490048</v>
      </c>
      <c r="E60" s="25">
        <f t="shared" ref="E60:J60" si="14">SUM(E55:E59)</f>
        <v>0</v>
      </c>
      <c r="F60" s="25">
        <f t="shared" si="14"/>
        <v>66490048</v>
      </c>
      <c r="G60" s="25">
        <f t="shared" si="14"/>
        <v>15895749</v>
      </c>
      <c r="H60" s="25">
        <f t="shared" si="14"/>
        <v>82385797</v>
      </c>
      <c r="I60" s="25">
        <f t="shared" si="14"/>
        <v>0</v>
      </c>
      <c r="J60" s="25">
        <f t="shared" si="14"/>
        <v>82385797</v>
      </c>
      <c r="M60" s="38"/>
    </row>
    <row r="61" spans="1:13" s="12" customFormat="1" ht="20.25" customHeight="1" x14ac:dyDescent="0.2">
      <c r="A61" s="81" t="s">
        <v>47</v>
      </c>
      <c r="B61" s="81"/>
      <c r="C61" s="5" t="s">
        <v>4</v>
      </c>
      <c r="D61" s="10"/>
      <c r="E61" s="28"/>
      <c r="F61" s="10"/>
      <c r="G61" s="2"/>
      <c r="H61" s="2"/>
      <c r="I61" s="2"/>
      <c r="J61" s="2"/>
      <c r="M61" s="41"/>
    </row>
    <row r="62" spans="1:13" ht="20.25" customHeight="1" x14ac:dyDescent="0.2">
      <c r="A62" s="83" t="s">
        <v>52</v>
      </c>
      <c r="B62" s="83"/>
      <c r="C62" s="4" t="s">
        <v>105</v>
      </c>
      <c r="D62" s="17">
        <v>0</v>
      </c>
      <c r="E62" s="21">
        <v>0</v>
      </c>
      <c r="F62" s="17">
        <f t="shared" ref="F62:F69" si="15">D62+E62</f>
        <v>0</v>
      </c>
      <c r="G62" s="51">
        <v>-30000</v>
      </c>
      <c r="H62" s="50">
        <f>SUM(F62:G62)</f>
        <v>-30000</v>
      </c>
      <c r="I62" s="50"/>
      <c r="J62" s="50">
        <f>SUM(H62:I62)</f>
        <v>-30000</v>
      </c>
      <c r="M62" s="38"/>
    </row>
    <row r="63" spans="1:13" ht="20.25" customHeight="1" x14ac:dyDescent="0.2">
      <c r="A63" s="83" t="s">
        <v>53</v>
      </c>
      <c r="B63" s="83"/>
      <c r="C63" s="4" t="s">
        <v>121</v>
      </c>
      <c r="D63" s="17">
        <v>200000</v>
      </c>
      <c r="E63" s="21">
        <v>0</v>
      </c>
      <c r="F63" s="17">
        <f t="shared" si="15"/>
        <v>200000</v>
      </c>
      <c r="G63" s="51">
        <v>212110</v>
      </c>
      <c r="H63" s="50">
        <f t="shared" ref="H63:J69" si="16">SUM(F63:G63)</f>
        <v>412110</v>
      </c>
      <c r="I63" s="50"/>
      <c r="J63" s="50">
        <f t="shared" si="16"/>
        <v>412110</v>
      </c>
      <c r="M63" s="38"/>
    </row>
    <row r="64" spans="1:13" ht="20.25" customHeight="1" x14ac:dyDescent="0.2">
      <c r="A64" s="83" t="s">
        <v>48</v>
      </c>
      <c r="B64" s="83"/>
      <c r="C64" s="4" t="s">
        <v>46</v>
      </c>
      <c r="D64" s="17">
        <v>5880000</v>
      </c>
      <c r="E64" s="21">
        <v>0</v>
      </c>
      <c r="F64" s="17">
        <f t="shared" si="15"/>
        <v>5880000</v>
      </c>
      <c r="G64" s="51">
        <v>-1889445</v>
      </c>
      <c r="H64" s="50">
        <f t="shared" si="16"/>
        <v>3990555</v>
      </c>
      <c r="I64" s="50"/>
      <c r="J64" s="50">
        <f t="shared" si="16"/>
        <v>3990555</v>
      </c>
      <c r="M64" s="38"/>
    </row>
    <row r="65" spans="1:13" ht="20.25" customHeight="1" x14ac:dyDescent="0.2">
      <c r="A65" s="83" t="s">
        <v>49</v>
      </c>
      <c r="B65" s="83"/>
      <c r="C65" s="4" t="s">
        <v>95</v>
      </c>
      <c r="D65" s="17">
        <v>4086000</v>
      </c>
      <c r="E65" s="21">
        <v>0</v>
      </c>
      <c r="F65" s="17">
        <f t="shared" si="15"/>
        <v>4086000</v>
      </c>
      <c r="G65" s="51">
        <v>-2837882</v>
      </c>
      <c r="H65" s="50">
        <f t="shared" si="16"/>
        <v>1248118</v>
      </c>
      <c r="I65" s="50"/>
      <c r="J65" s="50">
        <f t="shared" si="16"/>
        <v>1248118</v>
      </c>
      <c r="M65" s="38"/>
    </row>
    <row r="66" spans="1:13" ht="20.25" customHeight="1" x14ac:dyDescent="0.2">
      <c r="A66" s="83" t="s">
        <v>50</v>
      </c>
      <c r="B66" s="83"/>
      <c r="C66" s="3" t="s">
        <v>12</v>
      </c>
      <c r="D66" s="17">
        <v>1744000</v>
      </c>
      <c r="E66" s="21">
        <v>0</v>
      </c>
      <c r="F66" s="17">
        <f t="shared" si="15"/>
        <v>1744000</v>
      </c>
      <c r="G66" s="51">
        <v>-820228</v>
      </c>
      <c r="H66" s="50">
        <f t="shared" si="16"/>
        <v>923772</v>
      </c>
      <c r="I66" s="50"/>
      <c r="J66" s="50">
        <f t="shared" si="16"/>
        <v>923772</v>
      </c>
      <c r="M66" s="38"/>
    </row>
    <row r="67" spans="1:13" ht="20.25" customHeight="1" x14ac:dyDescent="0.2">
      <c r="A67" s="83" t="s">
        <v>51</v>
      </c>
      <c r="B67" s="83"/>
      <c r="C67" s="3" t="s">
        <v>13</v>
      </c>
      <c r="D67" s="17">
        <v>0</v>
      </c>
      <c r="E67" s="21">
        <v>0</v>
      </c>
      <c r="F67" s="17">
        <f t="shared" si="15"/>
        <v>0</v>
      </c>
      <c r="G67" s="51">
        <v>0</v>
      </c>
      <c r="H67" s="50">
        <f t="shared" si="16"/>
        <v>0</v>
      </c>
      <c r="I67" s="50"/>
      <c r="J67" s="50">
        <f t="shared" si="16"/>
        <v>0</v>
      </c>
      <c r="M67" s="38"/>
    </row>
    <row r="68" spans="1:13" ht="20.25" customHeight="1" x14ac:dyDescent="0.2">
      <c r="A68" s="83" t="s">
        <v>96</v>
      </c>
      <c r="B68" s="83"/>
      <c r="C68" s="3" t="s">
        <v>97</v>
      </c>
      <c r="D68" s="17">
        <v>0</v>
      </c>
      <c r="E68" s="21">
        <v>0</v>
      </c>
      <c r="F68" s="17">
        <f t="shared" si="15"/>
        <v>0</v>
      </c>
      <c r="G68" s="51">
        <v>0</v>
      </c>
      <c r="H68" s="50">
        <f t="shared" si="16"/>
        <v>0</v>
      </c>
      <c r="I68" s="50"/>
      <c r="J68" s="50">
        <f t="shared" si="16"/>
        <v>0</v>
      </c>
      <c r="M68" s="38"/>
    </row>
    <row r="69" spans="1:13" ht="20.25" customHeight="1" x14ac:dyDescent="0.2">
      <c r="A69" s="83" t="s">
        <v>58</v>
      </c>
      <c r="B69" s="83"/>
      <c r="C69" s="4" t="s">
        <v>66</v>
      </c>
      <c r="D69" s="17">
        <v>560000</v>
      </c>
      <c r="E69" s="21">
        <v>0</v>
      </c>
      <c r="F69" s="17">
        <f t="shared" si="15"/>
        <v>560000</v>
      </c>
      <c r="G69" s="51">
        <v>2880500</v>
      </c>
      <c r="H69" s="50">
        <f t="shared" si="16"/>
        <v>3440500</v>
      </c>
      <c r="I69" s="50"/>
      <c r="J69" s="50">
        <f t="shared" si="16"/>
        <v>3440500</v>
      </c>
      <c r="M69" s="38"/>
    </row>
    <row r="70" spans="1:13" ht="20.25" customHeight="1" x14ac:dyDescent="0.2">
      <c r="A70" s="82" t="s">
        <v>47</v>
      </c>
      <c r="B70" s="82"/>
      <c r="C70" s="27" t="s">
        <v>4</v>
      </c>
      <c r="D70" s="25">
        <f>SUM(D62:D69)</f>
        <v>12470000</v>
      </c>
      <c r="E70" s="25">
        <f t="shared" ref="E70:J70" si="17">SUM(E62:E69)</f>
        <v>0</v>
      </c>
      <c r="F70" s="25">
        <f t="shared" si="17"/>
        <v>12470000</v>
      </c>
      <c r="G70" s="25">
        <f t="shared" si="17"/>
        <v>-2484945</v>
      </c>
      <c r="H70" s="25">
        <f t="shared" si="17"/>
        <v>9985055</v>
      </c>
      <c r="I70" s="25">
        <f t="shared" si="17"/>
        <v>0</v>
      </c>
      <c r="J70" s="25">
        <f t="shared" si="17"/>
        <v>9985055</v>
      </c>
      <c r="M70" s="38"/>
    </row>
    <row r="71" spans="1:13" ht="20.25" customHeight="1" x14ac:dyDescent="0.2">
      <c r="A71" s="81" t="s">
        <v>56</v>
      </c>
      <c r="B71" s="81"/>
      <c r="C71" s="5" t="s">
        <v>9</v>
      </c>
      <c r="D71" s="10"/>
      <c r="E71" s="28"/>
      <c r="F71" s="10"/>
      <c r="G71" s="3"/>
      <c r="H71" s="3"/>
      <c r="I71" s="3"/>
      <c r="J71" s="3"/>
      <c r="M71" s="38"/>
    </row>
    <row r="72" spans="1:13" s="23" customFormat="1" ht="20.25" customHeight="1" x14ac:dyDescent="0.2">
      <c r="A72" s="83" t="s">
        <v>98</v>
      </c>
      <c r="B72" s="83"/>
      <c r="C72" s="4" t="s">
        <v>99</v>
      </c>
      <c r="D72" s="20">
        <v>0</v>
      </c>
      <c r="E72" s="46"/>
      <c r="F72" s="20">
        <v>0</v>
      </c>
      <c r="G72" s="55">
        <v>54504</v>
      </c>
      <c r="H72" s="55">
        <f>SUM(F72:G72)</f>
        <v>54504</v>
      </c>
      <c r="I72" s="55"/>
      <c r="J72" s="55">
        <f>SUM(H72:I72)</f>
        <v>54504</v>
      </c>
      <c r="M72" s="42"/>
    </row>
    <row r="73" spans="1:13" ht="20.25" customHeight="1" x14ac:dyDescent="0.2">
      <c r="A73" s="82" t="s">
        <v>56</v>
      </c>
      <c r="B73" s="82"/>
      <c r="C73" s="24" t="s">
        <v>9</v>
      </c>
      <c r="D73" s="25">
        <f>SUM(D72)</f>
        <v>0</v>
      </c>
      <c r="E73" s="25">
        <f t="shared" ref="E73:J73" si="18">SUM(E72)</f>
        <v>0</v>
      </c>
      <c r="F73" s="25">
        <f t="shared" si="18"/>
        <v>0</v>
      </c>
      <c r="G73" s="25">
        <f t="shared" si="18"/>
        <v>54504</v>
      </c>
      <c r="H73" s="25">
        <f t="shared" si="18"/>
        <v>54504</v>
      </c>
      <c r="I73" s="25">
        <f t="shared" si="18"/>
        <v>0</v>
      </c>
      <c r="J73" s="25">
        <f t="shared" si="18"/>
        <v>54504</v>
      </c>
      <c r="M73" s="38"/>
    </row>
    <row r="74" spans="1:13" s="18" customFormat="1" ht="20.25" customHeight="1" x14ac:dyDescent="0.2">
      <c r="A74" s="29"/>
      <c r="B74" s="29"/>
      <c r="C74" s="8" t="s">
        <v>61</v>
      </c>
      <c r="D74" s="28">
        <f>SUM(D53,D60,D70,D73)</f>
        <v>619206101</v>
      </c>
      <c r="E74" s="28">
        <f t="shared" ref="E74:J74" si="19">SUM(E53,E60,E70,E73)</f>
        <v>67068064</v>
      </c>
      <c r="F74" s="28">
        <f t="shared" si="19"/>
        <v>657487777</v>
      </c>
      <c r="G74" s="28">
        <f t="shared" si="19"/>
        <v>26129582</v>
      </c>
      <c r="H74" s="28">
        <f t="shared" si="19"/>
        <v>683617359</v>
      </c>
      <c r="I74" s="28">
        <f t="shared" si="19"/>
        <v>0</v>
      </c>
      <c r="J74" s="28">
        <f t="shared" si="19"/>
        <v>683617359</v>
      </c>
      <c r="M74" s="39"/>
    </row>
    <row r="75" spans="1:13" s="13" customFormat="1" ht="20.25" customHeight="1" x14ac:dyDescent="0.2">
      <c r="A75" s="14"/>
      <c r="B75" s="15"/>
      <c r="C75" s="16" t="s">
        <v>60</v>
      </c>
      <c r="D75" s="9"/>
      <c r="E75" s="43"/>
      <c r="F75" s="9"/>
      <c r="G75" s="15"/>
      <c r="H75" s="15"/>
      <c r="I75" s="15"/>
      <c r="J75" s="15"/>
      <c r="M75" s="40"/>
    </row>
    <row r="76" spans="1:13" s="12" customFormat="1" ht="20.25" customHeight="1" x14ac:dyDescent="0.2">
      <c r="A76" s="81" t="s">
        <v>30</v>
      </c>
      <c r="B76" s="81"/>
      <c r="C76" s="2" t="s">
        <v>31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M76" s="41"/>
    </row>
    <row r="77" spans="1:13" s="12" customFormat="1" ht="20.25" customHeight="1" x14ac:dyDescent="0.2">
      <c r="A77" s="81" t="s">
        <v>28</v>
      </c>
      <c r="B77" s="81"/>
      <c r="C77" s="2" t="s">
        <v>29</v>
      </c>
      <c r="D77" s="10"/>
      <c r="E77" s="28"/>
      <c r="F77" s="10"/>
      <c r="G77" s="2"/>
      <c r="H77" s="2"/>
      <c r="I77" s="2"/>
      <c r="J77" s="2"/>
      <c r="M77" s="41"/>
    </row>
    <row r="78" spans="1:13" ht="18.75" customHeight="1" x14ac:dyDescent="0.2">
      <c r="A78" s="26"/>
      <c r="B78" s="15">
        <v>1</v>
      </c>
      <c r="C78" s="4" t="s">
        <v>100</v>
      </c>
      <c r="D78" s="17">
        <v>20000000</v>
      </c>
      <c r="E78" s="21">
        <v>0</v>
      </c>
      <c r="F78" s="17">
        <f>D78+E78</f>
        <v>20000000</v>
      </c>
      <c r="G78" s="3">
        <v>0</v>
      </c>
      <c r="H78" s="50">
        <f>SUM(F78:G78)</f>
        <v>20000000</v>
      </c>
      <c r="I78" s="50"/>
      <c r="J78" s="50">
        <f>SUM(H78:I78)</f>
        <v>20000000</v>
      </c>
      <c r="M78" s="38"/>
    </row>
    <row r="79" spans="1:13" ht="20.25" customHeight="1" x14ac:dyDescent="0.2">
      <c r="A79" s="26"/>
      <c r="B79" s="15">
        <v>2</v>
      </c>
      <c r="C79" s="4" t="s">
        <v>102</v>
      </c>
      <c r="D79" s="17">
        <v>194666477</v>
      </c>
      <c r="E79" s="21">
        <v>0</v>
      </c>
      <c r="F79" s="17">
        <f>D79+E79</f>
        <v>194666477</v>
      </c>
      <c r="G79" s="3">
        <v>0</v>
      </c>
      <c r="H79" s="50">
        <f t="shared" ref="H79:J80" si="20">SUM(F79:G79)</f>
        <v>194666477</v>
      </c>
      <c r="I79" s="50"/>
      <c r="J79" s="50">
        <f t="shared" si="20"/>
        <v>194666477</v>
      </c>
      <c r="M79" s="38"/>
    </row>
    <row r="80" spans="1:13" ht="20.25" customHeight="1" x14ac:dyDescent="0.2">
      <c r="A80" s="26"/>
      <c r="B80" s="15">
        <v>3</v>
      </c>
      <c r="C80" s="4" t="s">
        <v>113</v>
      </c>
      <c r="D80" s="17">
        <v>0</v>
      </c>
      <c r="E80" s="21">
        <v>10000000</v>
      </c>
      <c r="F80" s="17">
        <f t="shared" ref="F80" si="21">D80+E80</f>
        <v>10000000</v>
      </c>
      <c r="G80" s="3">
        <v>0</v>
      </c>
      <c r="H80" s="50">
        <f t="shared" si="20"/>
        <v>10000000</v>
      </c>
      <c r="I80" s="50"/>
      <c r="J80" s="50">
        <f t="shared" si="20"/>
        <v>10000000</v>
      </c>
      <c r="M80" s="38"/>
    </row>
    <row r="81" spans="1:13" ht="23.25" customHeight="1" x14ac:dyDescent="0.2">
      <c r="A81" s="26"/>
      <c r="B81" s="15">
        <v>4</v>
      </c>
      <c r="C81" s="4" t="s">
        <v>117</v>
      </c>
      <c r="D81" s="20">
        <v>0</v>
      </c>
      <c r="E81" s="46"/>
      <c r="F81" s="20">
        <v>0</v>
      </c>
      <c r="G81" s="50">
        <v>4722707</v>
      </c>
      <c r="H81" s="50">
        <f>SUM(F81:G81)</f>
        <v>4722707</v>
      </c>
      <c r="I81" s="50"/>
      <c r="J81" s="50">
        <f>SUM(H81:I81)</f>
        <v>4722707</v>
      </c>
      <c r="M81" s="38"/>
    </row>
    <row r="82" spans="1:13" ht="23.25" customHeight="1" x14ac:dyDescent="0.2">
      <c r="A82" s="26"/>
      <c r="B82" s="15"/>
      <c r="C82" s="4"/>
      <c r="D82" s="20"/>
      <c r="E82" s="46"/>
      <c r="F82" s="20"/>
      <c r="G82" s="3"/>
      <c r="H82" s="3"/>
      <c r="I82" s="3"/>
      <c r="J82" s="3"/>
      <c r="M82" s="38"/>
    </row>
    <row r="83" spans="1:13" s="12" customFormat="1" ht="20.25" customHeight="1" x14ac:dyDescent="0.2">
      <c r="A83" s="81" t="s">
        <v>28</v>
      </c>
      <c r="B83" s="81"/>
      <c r="C83" s="2" t="s">
        <v>29</v>
      </c>
      <c r="D83" s="10">
        <f>SUM(D78:D82)</f>
        <v>214666477</v>
      </c>
      <c r="E83" s="10">
        <f t="shared" ref="E83:J83" si="22">SUM(E78:E81)</f>
        <v>10000000</v>
      </c>
      <c r="F83" s="10">
        <f t="shared" si="22"/>
        <v>224666477</v>
      </c>
      <c r="G83" s="10">
        <f t="shared" si="22"/>
        <v>4722707</v>
      </c>
      <c r="H83" s="10">
        <f t="shared" si="22"/>
        <v>229389184</v>
      </c>
      <c r="I83" s="10">
        <f t="shared" si="22"/>
        <v>0</v>
      </c>
      <c r="J83" s="10">
        <f t="shared" si="22"/>
        <v>229389184</v>
      </c>
      <c r="M83" s="41"/>
    </row>
    <row r="84" spans="1:13" ht="20.25" customHeight="1" x14ac:dyDescent="0.2">
      <c r="A84" s="82" t="s">
        <v>27</v>
      </c>
      <c r="B84" s="82"/>
      <c r="C84" s="24" t="s">
        <v>10</v>
      </c>
      <c r="D84" s="25">
        <f>SUM(D76,D83)</f>
        <v>214666477</v>
      </c>
      <c r="E84" s="25">
        <f t="shared" ref="E84:J84" si="23">SUM(E76,E83)</f>
        <v>10000000</v>
      </c>
      <c r="F84" s="25">
        <f t="shared" si="23"/>
        <v>224666477</v>
      </c>
      <c r="G84" s="25">
        <f t="shared" si="23"/>
        <v>4722707</v>
      </c>
      <c r="H84" s="25">
        <f t="shared" si="23"/>
        <v>229389184</v>
      </c>
      <c r="I84" s="25">
        <f t="shared" si="23"/>
        <v>0</v>
      </c>
      <c r="J84" s="25">
        <f t="shared" si="23"/>
        <v>229389184</v>
      </c>
      <c r="M84" s="38"/>
    </row>
    <row r="85" spans="1:13" ht="20.25" customHeight="1" x14ac:dyDescent="0.2">
      <c r="A85" s="81" t="s">
        <v>55</v>
      </c>
      <c r="B85" s="81"/>
      <c r="C85" s="5" t="s">
        <v>3</v>
      </c>
      <c r="D85" s="10"/>
      <c r="E85" s="28"/>
      <c r="F85" s="10"/>
      <c r="G85" s="2"/>
      <c r="H85" s="2"/>
      <c r="I85" s="2"/>
      <c r="J85" s="2"/>
      <c r="M85" s="38"/>
    </row>
    <row r="86" spans="1:13" ht="20.25" customHeight="1" x14ac:dyDescent="0.2">
      <c r="A86" s="83" t="s">
        <v>54</v>
      </c>
      <c r="B86" s="83"/>
      <c r="C86" s="4" t="s">
        <v>18</v>
      </c>
      <c r="D86" s="17">
        <v>0</v>
      </c>
      <c r="E86" s="21"/>
      <c r="F86" s="17">
        <v>0</v>
      </c>
      <c r="G86" s="50">
        <v>250000</v>
      </c>
      <c r="H86" s="50">
        <f>SUM(F86:G86)</f>
        <v>250000</v>
      </c>
      <c r="I86" s="50"/>
      <c r="J86" s="50">
        <f>SUM(H86:I86)</f>
        <v>250000</v>
      </c>
      <c r="M86" s="38"/>
    </row>
    <row r="87" spans="1:13" ht="20.25" customHeight="1" x14ac:dyDescent="0.2">
      <c r="A87" s="82" t="s">
        <v>55</v>
      </c>
      <c r="B87" s="82"/>
      <c r="C87" s="24" t="s">
        <v>3</v>
      </c>
      <c r="D87" s="25">
        <f>SUM(D86:D86)</f>
        <v>0</v>
      </c>
      <c r="E87" s="25">
        <f t="shared" ref="E87:J87" si="24">SUM(E86:E86)</f>
        <v>0</v>
      </c>
      <c r="F87" s="25">
        <f t="shared" si="24"/>
        <v>0</v>
      </c>
      <c r="G87" s="25">
        <f t="shared" si="24"/>
        <v>250000</v>
      </c>
      <c r="H87" s="25">
        <f t="shared" si="24"/>
        <v>250000</v>
      </c>
      <c r="I87" s="25">
        <f t="shared" si="24"/>
        <v>0</v>
      </c>
      <c r="J87" s="25">
        <f t="shared" si="24"/>
        <v>250000</v>
      </c>
      <c r="M87" s="38"/>
    </row>
    <row r="88" spans="1:13" ht="20.25" customHeight="1" x14ac:dyDescent="0.2">
      <c r="A88" s="83"/>
      <c r="B88" s="83"/>
      <c r="C88" s="4"/>
      <c r="D88" s="17"/>
      <c r="E88" s="21"/>
      <c r="F88" s="17"/>
      <c r="G88" s="3"/>
      <c r="H88" s="3"/>
      <c r="I88" s="3"/>
      <c r="J88" s="3"/>
      <c r="M88" s="38"/>
    </row>
    <row r="89" spans="1:13" s="12" customFormat="1" ht="20.25" customHeight="1" x14ac:dyDescent="0.2">
      <c r="A89" s="81" t="s">
        <v>57</v>
      </c>
      <c r="B89" s="81"/>
      <c r="C89" s="2" t="s">
        <v>11</v>
      </c>
      <c r="D89" s="10"/>
      <c r="E89" s="28"/>
      <c r="F89" s="10"/>
      <c r="G89" s="2"/>
      <c r="H89" s="2"/>
      <c r="I89" s="2"/>
      <c r="J89" s="2"/>
      <c r="M89" s="41"/>
    </row>
    <row r="90" spans="1:13" ht="20.25" customHeight="1" x14ac:dyDescent="0.2">
      <c r="A90" s="83"/>
      <c r="B90" s="83"/>
      <c r="C90" s="4"/>
      <c r="D90" s="20"/>
      <c r="E90" s="46"/>
      <c r="F90" s="20"/>
      <c r="G90" s="3"/>
      <c r="H90" s="3"/>
      <c r="I90" s="3"/>
      <c r="J90" s="3"/>
      <c r="M90" s="38"/>
    </row>
    <row r="91" spans="1:13" ht="20.25" customHeight="1" x14ac:dyDescent="0.2">
      <c r="A91" s="82" t="s">
        <v>57</v>
      </c>
      <c r="B91" s="82"/>
      <c r="C91" s="24" t="s">
        <v>11</v>
      </c>
      <c r="D91" s="25">
        <f>SUM(D90:D90)</f>
        <v>0</v>
      </c>
      <c r="E91" s="25">
        <f t="shared" ref="E91:J91" si="25">SUM(E90:E90)</f>
        <v>0</v>
      </c>
      <c r="F91" s="25">
        <f t="shared" si="25"/>
        <v>0</v>
      </c>
      <c r="G91" s="25">
        <f t="shared" si="25"/>
        <v>0</v>
      </c>
      <c r="H91" s="25">
        <f t="shared" si="25"/>
        <v>0</v>
      </c>
      <c r="I91" s="25">
        <f t="shared" si="25"/>
        <v>0</v>
      </c>
      <c r="J91" s="25">
        <f t="shared" si="25"/>
        <v>0</v>
      </c>
      <c r="M91" s="38"/>
    </row>
    <row r="92" spans="1:13" s="18" customFormat="1" ht="20.25" customHeight="1" x14ac:dyDescent="0.2">
      <c r="A92" s="29"/>
      <c r="B92" s="29"/>
      <c r="C92" s="8" t="s">
        <v>62</v>
      </c>
      <c r="D92" s="28">
        <f>SUM(D84,D87,D91)</f>
        <v>214666477</v>
      </c>
      <c r="E92" s="28">
        <f t="shared" ref="E92:J92" si="26">SUM(E84,E87,E91)</f>
        <v>10000000</v>
      </c>
      <c r="F92" s="28">
        <f t="shared" si="26"/>
        <v>224666477</v>
      </c>
      <c r="G92" s="28">
        <f t="shared" si="26"/>
        <v>4972707</v>
      </c>
      <c r="H92" s="28">
        <f t="shared" si="26"/>
        <v>229639184</v>
      </c>
      <c r="I92" s="28">
        <f t="shared" si="26"/>
        <v>0</v>
      </c>
      <c r="J92" s="28">
        <f t="shared" si="26"/>
        <v>229639184</v>
      </c>
      <c r="M92" s="39"/>
    </row>
    <row r="93" spans="1:13" ht="20.25" customHeight="1" thickBot="1" x14ac:dyDescent="0.25">
      <c r="A93" s="83"/>
      <c r="B93" s="83"/>
      <c r="C93" s="4"/>
      <c r="D93" s="56"/>
      <c r="E93" s="57"/>
      <c r="F93" s="56"/>
      <c r="G93" s="58"/>
      <c r="H93" s="58"/>
      <c r="I93" s="3"/>
      <c r="J93" s="3"/>
      <c r="M93" s="38"/>
    </row>
    <row r="94" spans="1:13" s="23" customFormat="1" ht="20.25" customHeight="1" thickBot="1" x14ac:dyDescent="0.25">
      <c r="A94" s="85" t="s">
        <v>84</v>
      </c>
      <c r="B94" s="86"/>
      <c r="C94" s="87"/>
      <c r="D94" s="62">
        <f>SUM(D74,D92)</f>
        <v>833872578</v>
      </c>
      <c r="E94" s="62">
        <f t="shared" ref="E94:J94" si="27">SUM(E74,E92)</f>
        <v>77068064</v>
      </c>
      <c r="F94" s="62">
        <f t="shared" si="27"/>
        <v>882154254</v>
      </c>
      <c r="G94" s="62">
        <f t="shared" si="27"/>
        <v>31102289</v>
      </c>
      <c r="H94" s="62">
        <f t="shared" si="27"/>
        <v>913256543</v>
      </c>
      <c r="I94" s="62">
        <f t="shared" si="27"/>
        <v>0</v>
      </c>
      <c r="J94" s="62">
        <f t="shared" si="27"/>
        <v>913256543</v>
      </c>
      <c r="M94" s="42"/>
    </row>
    <row r="95" spans="1:13" s="13" customFormat="1" ht="20.25" customHeight="1" x14ac:dyDescent="0.2">
      <c r="A95" s="14"/>
      <c r="B95" s="15"/>
      <c r="C95" s="16" t="s">
        <v>78</v>
      </c>
      <c r="D95" s="59"/>
      <c r="E95" s="60"/>
      <c r="F95" s="59"/>
      <c r="G95" s="61"/>
      <c r="H95" s="61"/>
      <c r="I95" s="15"/>
      <c r="J95" s="15"/>
      <c r="M95" s="40"/>
    </row>
    <row r="96" spans="1:13" s="13" customFormat="1" ht="20.25" customHeight="1" x14ac:dyDescent="0.2">
      <c r="A96" s="14"/>
      <c r="B96" s="15"/>
      <c r="C96" s="16" t="s">
        <v>59</v>
      </c>
      <c r="D96" s="9"/>
      <c r="E96" s="43"/>
      <c r="F96" s="9"/>
      <c r="G96" s="15"/>
      <c r="H96" s="15"/>
      <c r="I96" s="15"/>
      <c r="J96" s="15"/>
      <c r="M96" s="40"/>
    </row>
    <row r="97" spans="1:13" s="12" customFormat="1" ht="20.25" customHeight="1" x14ac:dyDescent="0.2">
      <c r="A97" s="81" t="s">
        <v>40</v>
      </c>
      <c r="B97" s="81"/>
      <c r="C97" s="2" t="s">
        <v>25</v>
      </c>
      <c r="D97" s="10"/>
      <c r="E97" s="28"/>
      <c r="F97" s="10"/>
      <c r="G97" s="2"/>
      <c r="H97" s="2"/>
      <c r="I97" s="2"/>
      <c r="J97" s="2"/>
      <c r="M97" s="41"/>
    </row>
    <row r="98" spans="1:13" s="12" customFormat="1" ht="33.75" customHeight="1" x14ac:dyDescent="0.2">
      <c r="A98" s="14"/>
      <c r="B98" s="19">
        <v>1</v>
      </c>
      <c r="C98" s="36" t="s">
        <v>126</v>
      </c>
      <c r="D98" s="17">
        <v>11149267</v>
      </c>
      <c r="E98" s="21">
        <v>9910464</v>
      </c>
      <c r="F98" s="17">
        <f>D98+E98</f>
        <v>21059731</v>
      </c>
      <c r="G98" s="7">
        <v>0</v>
      </c>
      <c r="H98" s="50">
        <f>SUM(F98:G98)</f>
        <v>21059731</v>
      </c>
      <c r="I98" s="50"/>
      <c r="J98" s="50">
        <f>SUM(H98:I98)</f>
        <v>21059731</v>
      </c>
      <c r="M98" s="41"/>
    </row>
    <row r="99" spans="1:13" s="12" customFormat="1" ht="33.75" customHeight="1" x14ac:dyDescent="0.2">
      <c r="A99" s="32"/>
      <c r="B99" s="19">
        <v>2</v>
      </c>
      <c r="C99" s="4" t="s">
        <v>103</v>
      </c>
      <c r="D99" s="17">
        <v>4331237</v>
      </c>
      <c r="E99" s="21">
        <v>0</v>
      </c>
      <c r="F99" s="17">
        <f>D99+E99</f>
        <v>4331237</v>
      </c>
      <c r="G99" s="51">
        <v>1893353</v>
      </c>
      <c r="H99" s="50">
        <f>SUM(F99:G99)</f>
        <v>6224590</v>
      </c>
      <c r="I99" s="50"/>
      <c r="J99" s="50">
        <f>SUM(H99:I99)</f>
        <v>6224590</v>
      </c>
      <c r="M99" s="41"/>
    </row>
    <row r="100" spans="1:13" s="12" customFormat="1" ht="33.75" customHeight="1" x14ac:dyDescent="0.2">
      <c r="A100" s="32"/>
      <c r="B100" s="19">
        <v>3</v>
      </c>
      <c r="C100" s="4" t="s">
        <v>114</v>
      </c>
      <c r="D100" s="17">
        <v>0</v>
      </c>
      <c r="E100" s="21">
        <v>1059841</v>
      </c>
      <c r="F100" s="17">
        <f>D100+E100</f>
        <v>1059841</v>
      </c>
      <c r="G100" s="7">
        <v>0</v>
      </c>
      <c r="H100" s="50">
        <f>SUM(F100:G100)</f>
        <v>1059841</v>
      </c>
      <c r="I100" s="50"/>
      <c r="J100" s="50">
        <f>SUM(H100:I100)</f>
        <v>1059841</v>
      </c>
      <c r="M100" s="41"/>
    </row>
    <row r="101" spans="1:13" ht="20.25" customHeight="1" x14ac:dyDescent="0.2">
      <c r="A101" s="84" t="s">
        <v>26</v>
      </c>
      <c r="B101" s="74"/>
      <c r="C101" s="24" t="s">
        <v>8</v>
      </c>
      <c r="D101" s="25">
        <f>SUM(D98:D100)</f>
        <v>15480504</v>
      </c>
      <c r="E101" s="25">
        <f t="shared" ref="E101:J101" si="28">SUM(E98:E100)</f>
        <v>10970305</v>
      </c>
      <c r="F101" s="25">
        <f t="shared" si="28"/>
        <v>26450809</v>
      </c>
      <c r="G101" s="25">
        <f t="shared" si="28"/>
        <v>1893353</v>
      </c>
      <c r="H101" s="25">
        <f t="shared" si="28"/>
        <v>28344162</v>
      </c>
      <c r="I101" s="25">
        <f t="shared" si="28"/>
        <v>0</v>
      </c>
      <c r="J101" s="25">
        <f t="shared" si="28"/>
        <v>28344162</v>
      </c>
      <c r="M101" s="38"/>
    </row>
    <row r="102" spans="1:13" s="12" customFormat="1" ht="20.25" customHeight="1" x14ac:dyDescent="0.2">
      <c r="A102" s="81" t="s">
        <v>47</v>
      </c>
      <c r="B102" s="81"/>
      <c r="C102" s="5" t="s">
        <v>4</v>
      </c>
      <c r="D102" s="10"/>
      <c r="E102" s="28"/>
      <c r="F102" s="10"/>
      <c r="G102" s="2"/>
      <c r="H102" s="2"/>
      <c r="I102" s="2"/>
      <c r="J102" s="2"/>
      <c r="M102" s="41"/>
    </row>
    <row r="103" spans="1:13" ht="20.25" customHeight="1" x14ac:dyDescent="0.2">
      <c r="A103" s="83" t="s">
        <v>53</v>
      </c>
      <c r="B103" s="83"/>
      <c r="C103" s="4" t="s">
        <v>101</v>
      </c>
      <c r="D103" s="17">
        <v>41980925</v>
      </c>
      <c r="E103" s="21">
        <v>0</v>
      </c>
      <c r="F103" s="17">
        <f t="shared" ref="F103:F110" si="29">D103+E103</f>
        <v>41980925</v>
      </c>
      <c r="G103" s="51">
        <v>-1506010</v>
      </c>
      <c r="H103" s="50">
        <f>SUM(F103:G103)</f>
        <v>40474915</v>
      </c>
      <c r="I103" s="50"/>
      <c r="J103" s="50">
        <f>SUM(H103:I103)</f>
        <v>40474915</v>
      </c>
      <c r="M103" s="38"/>
    </row>
    <row r="104" spans="1:13" ht="20.25" customHeight="1" x14ac:dyDescent="0.2">
      <c r="A104" s="83" t="s">
        <v>48</v>
      </c>
      <c r="B104" s="83"/>
      <c r="C104" s="4" t="s">
        <v>46</v>
      </c>
      <c r="D104" s="17">
        <v>225055</v>
      </c>
      <c r="E104" s="21">
        <v>0</v>
      </c>
      <c r="F104" s="17">
        <f t="shared" si="29"/>
        <v>225055</v>
      </c>
      <c r="G104" s="51">
        <v>-48067</v>
      </c>
      <c r="H104" s="50">
        <f t="shared" ref="H104:J110" si="30">SUM(F104:G104)</f>
        <v>176988</v>
      </c>
      <c r="I104" s="50"/>
      <c r="J104" s="50">
        <f t="shared" si="30"/>
        <v>176988</v>
      </c>
      <c r="M104" s="38"/>
    </row>
    <row r="105" spans="1:13" ht="20.25" customHeight="1" x14ac:dyDescent="0.2">
      <c r="A105" s="83" t="s">
        <v>49</v>
      </c>
      <c r="B105" s="83"/>
      <c r="C105" s="4" t="s">
        <v>95</v>
      </c>
      <c r="D105" s="17">
        <v>400000</v>
      </c>
      <c r="E105" s="21">
        <v>0</v>
      </c>
      <c r="F105" s="17">
        <f t="shared" si="29"/>
        <v>400000</v>
      </c>
      <c r="G105" s="51">
        <v>-925602</v>
      </c>
      <c r="H105" s="50">
        <f t="shared" si="30"/>
        <v>-525602</v>
      </c>
      <c r="I105" s="50"/>
      <c r="J105" s="50">
        <f t="shared" si="30"/>
        <v>-525602</v>
      </c>
      <c r="M105" s="38"/>
    </row>
    <row r="106" spans="1:13" ht="20.25" customHeight="1" x14ac:dyDescent="0.2">
      <c r="A106" s="83" t="s">
        <v>67</v>
      </c>
      <c r="B106" s="83"/>
      <c r="C106" s="3" t="s">
        <v>68</v>
      </c>
      <c r="D106" s="17">
        <v>850000</v>
      </c>
      <c r="E106" s="21">
        <v>0</v>
      </c>
      <c r="F106" s="17">
        <f t="shared" si="29"/>
        <v>850000</v>
      </c>
      <c r="G106" s="7">
        <v>0</v>
      </c>
      <c r="H106" s="50">
        <f t="shared" si="30"/>
        <v>850000</v>
      </c>
      <c r="I106" s="50"/>
      <c r="J106" s="50">
        <f t="shared" si="30"/>
        <v>850000</v>
      </c>
      <c r="M106" s="38"/>
    </row>
    <row r="107" spans="1:13" ht="20.25" customHeight="1" x14ac:dyDescent="0.2">
      <c r="A107" s="83" t="s">
        <v>50</v>
      </c>
      <c r="B107" s="83"/>
      <c r="C107" s="3" t="s">
        <v>12</v>
      </c>
      <c r="D107" s="17">
        <v>11564350</v>
      </c>
      <c r="E107" s="21">
        <v>0</v>
      </c>
      <c r="F107" s="17">
        <f t="shared" si="29"/>
        <v>11564350</v>
      </c>
      <c r="G107" s="51">
        <v>-431741</v>
      </c>
      <c r="H107" s="50">
        <f t="shared" si="30"/>
        <v>11132609</v>
      </c>
      <c r="I107" s="50"/>
      <c r="J107" s="50">
        <f t="shared" si="30"/>
        <v>11132609</v>
      </c>
      <c r="M107" s="38"/>
    </row>
    <row r="108" spans="1:13" ht="20.25" customHeight="1" x14ac:dyDescent="0.2">
      <c r="A108" s="83" t="s">
        <v>51</v>
      </c>
      <c r="B108" s="83"/>
      <c r="C108" s="3" t="s">
        <v>13</v>
      </c>
      <c r="D108" s="17">
        <v>0</v>
      </c>
      <c r="E108" s="21">
        <v>0</v>
      </c>
      <c r="F108" s="17">
        <f t="shared" si="29"/>
        <v>0</v>
      </c>
      <c r="G108" s="7">
        <v>0</v>
      </c>
      <c r="H108" s="50">
        <f t="shared" si="30"/>
        <v>0</v>
      </c>
      <c r="I108" s="50"/>
      <c r="J108" s="50">
        <f t="shared" si="30"/>
        <v>0</v>
      </c>
      <c r="M108" s="38"/>
    </row>
    <row r="109" spans="1:13" ht="20.25" customHeight="1" x14ac:dyDescent="0.2">
      <c r="A109" s="83" t="s">
        <v>119</v>
      </c>
      <c r="B109" s="83"/>
      <c r="C109" s="3" t="s">
        <v>120</v>
      </c>
      <c r="D109" s="17">
        <v>0</v>
      </c>
      <c r="E109" s="21"/>
      <c r="F109" s="17">
        <v>0</v>
      </c>
      <c r="G109" s="51">
        <v>693000</v>
      </c>
      <c r="H109" s="50">
        <f>SUM(F109:G109)</f>
        <v>693000</v>
      </c>
      <c r="I109" s="50"/>
      <c r="J109" s="50">
        <f>SUM(H109:I109)</f>
        <v>693000</v>
      </c>
      <c r="M109" s="38"/>
    </row>
    <row r="110" spans="1:13" ht="20.25" customHeight="1" x14ac:dyDescent="0.2">
      <c r="A110" s="83" t="s">
        <v>58</v>
      </c>
      <c r="B110" s="83"/>
      <c r="C110" s="4" t="s">
        <v>69</v>
      </c>
      <c r="D110" s="17">
        <v>200000</v>
      </c>
      <c r="E110" s="21">
        <v>0</v>
      </c>
      <c r="F110" s="17">
        <f t="shared" si="29"/>
        <v>200000</v>
      </c>
      <c r="G110" s="51">
        <v>1891941</v>
      </c>
      <c r="H110" s="50">
        <f t="shared" si="30"/>
        <v>2091941</v>
      </c>
      <c r="I110" s="50"/>
      <c r="J110" s="50">
        <f t="shared" si="30"/>
        <v>2091941</v>
      </c>
      <c r="M110" s="38"/>
    </row>
    <row r="111" spans="1:13" ht="20.25" customHeight="1" x14ac:dyDescent="0.2">
      <c r="A111" s="82" t="s">
        <v>47</v>
      </c>
      <c r="B111" s="82"/>
      <c r="C111" s="27" t="s">
        <v>4</v>
      </c>
      <c r="D111" s="25">
        <f>SUM(D103:D110)</f>
        <v>55220330</v>
      </c>
      <c r="E111" s="25">
        <f t="shared" ref="E111:J111" si="31">SUM(E103:E110)</f>
        <v>0</v>
      </c>
      <c r="F111" s="25">
        <f t="shared" si="31"/>
        <v>55220330</v>
      </c>
      <c r="G111" s="25">
        <f t="shared" si="31"/>
        <v>-326479</v>
      </c>
      <c r="H111" s="25">
        <f t="shared" si="31"/>
        <v>54893851</v>
      </c>
      <c r="I111" s="25">
        <f t="shared" si="31"/>
        <v>0</v>
      </c>
      <c r="J111" s="25">
        <f t="shared" si="31"/>
        <v>54893851</v>
      </c>
      <c r="M111" s="38"/>
    </row>
    <row r="112" spans="1:13" ht="20.25" customHeight="1" x14ac:dyDescent="0.2">
      <c r="A112" s="84" t="s">
        <v>56</v>
      </c>
      <c r="B112" s="92"/>
      <c r="C112" s="24" t="s">
        <v>9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M112" s="38"/>
    </row>
    <row r="113" spans="1:13" s="18" customFormat="1" ht="20.25" customHeight="1" x14ac:dyDescent="0.2">
      <c r="A113" s="29"/>
      <c r="B113" s="29"/>
      <c r="C113" s="8" t="s">
        <v>61</v>
      </c>
      <c r="D113" s="28">
        <f>SUM(D101,D111,D112)</f>
        <v>70700834</v>
      </c>
      <c r="E113" s="28">
        <f t="shared" ref="E113:J113" si="32">SUM(E101,E111,E112)</f>
        <v>10970305</v>
      </c>
      <c r="F113" s="28">
        <f t="shared" si="32"/>
        <v>81671139</v>
      </c>
      <c r="G113" s="28">
        <f t="shared" si="32"/>
        <v>1566874</v>
      </c>
      <c r="H113" s="28">
        <f t="shared" si="32"/>
        <v>83238013</v>
      </c>
      <c r="I113" s="28">
        <f t="shared" si="32"/>
        <v>0</v>
      </c>
      <c r="J113" s="28">
        <f t="shared" si="32"/>
        <v>83238013</v>
      </c>
      <c r="M113" s="39"/>
    </row>
    <row r="114" spans="1:13" s="13" customFormat="1" ht="20.25" customHeight="1" x14ac:dyDescent="0.2">
      <c r="A114" s="14"/>
      <c r="B114" s="15"/>
      <c r="C114" s="16" t="s">
        <v>60</v>
      </c>
      <c r="D114" s="9"/>
      <c r="E114" s="43"/>
      <c r="F114" s="9"/>
      <c r="G114" s="15"/>
      <c r="H114" s="15"/>
      <c r="I114" s="15"/>
      <c r="J114" s="15"/>
      <c r="M114" s="40"/>
    </row>
    <row r="115" spans="1:13" ht="20.25" customHeight="1" x14ac:dyDescent="0.2">
      <c r="A115" s="82" t="s">
        <v>27</v>
      </c>
      <c r="B115" s="82"/>
      <c r="C115" s="24" t="s">
        <v>10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/>
      <c r="J115" s="25"/>
      <c r="M115" s="38"/>
    </row>
    <row r="116" spans="1:13" ht="20.25" customHeight="1" x14ac:dyDescent="0.2">
      <c r="A116" s="84" t="s">
        <v>55</v>
      </c>
      <c r="B116" s="92"/>
      <c r="C116" s="24" t="s">
        <v>3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/>
      <c r="J116" s="25"/>
      <c r="M116" s="38"/>
    </row>
    <row r="117" spans="1:13" ht="20.25" customHeight="1" x14ac:dyDescent="0.2">
      <c r="A117" s="84" t="s">
        <v>57</v>
      </c>
      <c r="B117" s="92"/>
      <c r="C117" s="24" t="s">
        <v>11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/>
      <c r="J117" s="25"/>
      <c r="M117" s="38"/>
    </row>
    <row r="118" spans="1:13" s="18" customFormat="1" ht="20.25" customHeight="1" thickBot="1" x14ac:dyDescent="0.25">
      <c r="A118" s="34"/>
      <c r="B118" s="34"/>
      <c r="C118" s="35" t="s">
        <v>62</v>
      </c>
      <c r="D118" s="63"/>
      <c r="E118" s="63">
        <v>0</v>
      </c>
      <c r="F118" s="63"/>
      <c r="G118" s="64"/>
      <c r="H118" s="64"/>
      <c r="I118" s="7"/>
      <c r="J118" s="7"/>
      <c r="M118" s="39"/>
    </row>
    <row r="119" spans="1:13" s="23" customFormat="1" ht="20.25" customHeight="1" thickBot="1" x14ac:dyDescent="0.25">
      <c r="A119" s="93" t="s">
        <v>82</v>
      </c>
      <c r="B119" s="93"/>
      <c r="C119" s="93"/>
      <c r="D119" s="62">
        <f>SUM(D113,D118)</f>
        <v>70700834</v>
      </c>
      <c r="E119" s="62">
        <f t="shared" ref="E119:J119" si="33">SUM(E113,E118)</f>
        <v>10970305</v>
      </c>
      <c r="F119" s="62">
        <f t="shared" si="33"/>
        <v>81671139</v>
      </c>
      <c r="G119" s="62">
        <f t="shared" si="33"/>
        <v>1566874</v>
      </c>
      <c r="H119" s="62">
        <f t="shared" si="33"/>
        <v>83238013</v>
      </c>
      <c r="I119" s="62">
        <f t="shared" si="33"/>
        <v>0</v>
      </c>
      <c r="J119" s="62">
        <f t="shared" si="33"/>
        <v>83238013</v>
      </c>
      <c r="M119" s="42"/>
    </row>
    <row r="120" spans="1:13" s="13" customFormat="1" ht="20.25" customHeight="1" x14ac:dyDescent="0.2">
      <c r="A120" s="65"/>
      <c r="B120" s="61"/>
      <c r="C120" s="66" t="s">
        <v>80</v>
      </c>
      <c r="D120" s="59"/>
      <c r="E120" s="60"/>
      <c r="F120" s="59"/>
      <c r="G120" s="61"/>
      <c r="H120" s="61"/>
      <c r="I120" s="15"/>
      <c r="J120" s="15"/>
      <c r="M120" s="40"/>
    </row>
    <row r="121" spans="1:13" s="13" customFormat="1" ht="20.25" customHeight="1" x14ac:dyDescent="0.2">
      <c r="A121" s="14"/>
      <c r="B121" s="15"/>
      <c r="C121" s="16" t="s">
        <v>59</v>
      </c>
      <c r="D121" s="9"/>
      <c r="E121" s="43"/>
      <c r="F121" s="9"/>
      <c r="G121" s="15"/>
      <c r="H121" s="15"/>
      <c r="I121" s="15"/>
      <c r="J121" s="15"/>
      <c r="M121" s="40"/>
    </row>
    <row r="122" spans="1:13" s="12" customFormat="1" ht="20.25" customHeight="1" x14ac:dyDescent="0.2">
      <c r="A122" s="81" t="s">
        <v>40</v>
      </c>
      <c r="B122" s="81"/>
      <c r="C122" s="2" t="s">
        <v>25</v>
      </c>
      <c r="D122" s="10"/>
      <c r="E122" s="28"/>
      <c r="F122" s="10"/>
      <c r="G122" s="2"/>
      <c r="H122" s="2"/>
      <c r="I122" s="2"/>
      <c r="J122" s="2"/>
      <c r="M122" s="41"/>
    </row>
    <row r="123" spans="1:13" s="12" customFormat="1" ht="32.25" customHeight="1" x14ac:dyDescent="0.2">
      <c r="A123" s="32"/>
      <c r="B123" s="19">
        <v>1</v>
      </c>
      <c r="C123" s="4" t="s">
        <v>126</v>
      </c>
      <c r="D123" s="17">
        <v>2477616</v>
      </c>
      <c r="E123" s="21">
        <v>2477616</v>
      </c>
      <c r="F123" s="17">
        <f>D123+E123</f>
        <v>4955232</v>
      </c>
      <c r="G123" s="3">
        <v>0</v>
      </c>
      <c r="H123" s="50">
        <f>SUM(F123:G123)</f>
        <v>4955232</v>
      </c>
      <c r="I123" s="50"/>
      <c r="J123" s="50">
        <f>SUM(H123:I123)</f>
        <v>4955232</v>
      </c>
      <c r="M123" s="41"/>
    </row>
    <row r="124" spans="1:13" ht="20.25" customHeight="1" x14ac:dyDescent="0.2">
      <c r="A124" s="84" t="s">
        <v>26</v>
      </c>
      <c r="B124" s="74"/>
      <c r="C124" s="24" t="s">
        <v>8</v>
      </c>
      <c r="D124" s="25">
        <f>SUM(D123)</f>
        <v>2477616</v>
      </c>
      <c r="E124" s="25">
        <f t="shared" ref="E124:J124" si="34">SUM(E123)</f>
        <v>2477616</v>
      </c>
      <c r="F124" s="25">
        <f t="shared" si="34"/>
        <v>4955232</v>
      </c>
      <c r="G124" s="25">
        <f t="shared" si="34"/>
        <v>0</v>
      </c>
      <c r="H124" s="25">
        <f t="shared" si="34"/>
        <v>4955232</v>
      </c>
      <c r="I124" s="25">
        <f t="shared" si="34"/>
        <v>0</v>
      </c>
      <c r="J124" s="25">
        <f t="shared" si="34"/>
        <v>4955232</v>
      </c>
      <c r="M124" s="38"/>
    </row>
    <row r="125" spans="1:13" s="12" customFormat="1" ht="20.25" customHeight="1" x14ac:dyDescent="0.2">
      <c r="A125" s="81" t="s">
        <v>47</v>
      </c>
      <c r="B125" s="81"/>
      <c r="C125" s="5" t="s">
        <v>4</v>
      </c>
      <c r="D125" s="10"/>
      <c r="E125" s="28"/>
      <c r="F125" s="10"/>
      <c r="G125" s="2"/>
      <c r="H125" s="2"/>
      <c r="I125" s="2"/>
      <c r="J125" s="2"/>
      <c r="M125" s="41"/>
    </row>
    <row r="126" spans="1:13" ht="20.25" customHeight="1" x14ac:dyDescent="0.2">
      <c r="A126" s="83" t="s">
        <v>48</v>
      </c>
      <c r="B126" s="83"/>
      <c r="C126" s="4" t="s">
        <v>46</v>
      </c>
      <c r="D126" s="17">
        <v>0</v>
      </c>
      <c r="E126" s="17">
        <v>0</v>
      </c>
      <c r="F126" s="17">
        <v>0</v>
      </c>
      <c r="G126" s="3">
        <v>0</v>
      </c>
      <c r="H126" s="50">
        <f>SUM(F126:G126)</f>
        <v>0</v>
      </c>
      <c r="I126" s="50"/>
      <c r="J126" s="50">
        <f>SUM(H126:I126)</f>
        <v>0</v>
      </c>
      <c r="M126" s="38"/>
    </row>
    <row r="127" spans="1:13" ht="20.25" customHeight="1" x14ac:dyDescent="0.2">
      <c r="A127" s="83" t="s">
        <v>50</v>
      </c>
      <c r="B127" s="83"/>
      <c r="C127" s="3" t="s">
        <v>12</v>
      </c>
      <c r="D127" s="17">
        <v>0</v>
      </c>
      <c r="E127" s="17">
        <v>0</v>
      </c>
      <c r="F127" s="17">
        <v>0</v>
      </c>
      <c r="G127" s="3">
        <v>0</v>
      </c>
      <c r="H127" s="50">
        <f>SUM(F127:G127)</f>
        <v>0</v>
      </c>
      <c r="I127" s="50"/>
      <c r="J127" s="50">
        <f>SUM(H127:I127)</f>
        <v>0</v>
      </c>
      <c r="M127" s="38"/>
    </row>
    <row r="128" spans="1:13" ht="20.25" customHeight="1" x14ac:dyDescent="0.2">
      <c r="A128" s="83" t="s">
        <v>58</v>
      </c>
      <c r="B128" s="83"/>
      <c r="C128" s="4" t="s">
        <v>69</v>
      </c>
      <c r="D128" s="17">
        <v>0</v>
      </c>
      <c r="E128" s="17"/>
      <c r="F128" s="17">
        <v>0</v>
      </c>
      <c r="G128" s="50">
        <v>2292</v>
      </c>
      <c r="H128" s="50">
        <f>SUM(F128:G128)</f>
        <v>2292</v>
      </c>
      <c r="I128" s="50"/>
      <c r="J128" s="50">
        <f>SUM(H128:I128)</f>
        <v>2292</v>
      </c>
      <c r="M128" s="38"/>
    </row>
    <row r="129" spans="1:13" ht="20.25" customHeight="1" x14ac:dyDescent="0.2">
      <c r="A129" s="82" t="s">
        <v>47</v>
      </c>
      <c r="B129" s="82"/>
      <c r="C129" s="27" t="s">
        <v>4</v>
      </c>
      <c r="D129" s="25">
        <f>SUM(D126:D128)</f>
        <v>0</v>
      </c>
      <c r="E129" s="25">
        <f t="shared" ref="E129:H129" si="35">SUM(E126:E128)</f>
        <v>0</v>
      </c>
      <c r="F129" s="25">
        <f t="shared" si="35"/>
        <v>0</v>
      </c>
      <c r="G129" s="25">
        <f t="shared" si="35"/>
        <v>2292</v>
      </c>
      <c r="H129" s="25">
        <f t="shared" si="35"/>
        <v>2292</v>
      </c>
      <c r="I129" s="25">
        <f t="shared" ref="I129:J129" si="36">SUM(I126:I128)</f>
        <v>0</v>
      </c>
      <c r="J129" s="25">
        <f t="shared" si="36"/>
        <v>2292</v>
      </c>
      <c r="M129" s="38"/>
    </row>
    <row r="130" spans="1:13" ht="20.25" customHeight="1" x14ac:dyDescent="0.2">
      <c r="A130" s="84" t="s">
        <v>56</v>
      </c>
      <c r="B130" s="92"/>
      <c r="C130" s="24" t="s">
        <v>9</v>
      </c>
      <c r="D130" s="25">
        <v>0</v>
      </c>
      <c r="E130" s="25">
        <v>0</v>
      </c>
      <c r="F130" s="25">
        <v>0</v>
      </c>
      <c r="G130" s="25">
        <v>0</v>
      </c>
      <c r="H130" s="25">
        <f>SUM(F130:G130)</f>
        <v>0</v>
      </c>
      <c r="I130" s="25">
        <f t="shared" ref="I130:J130" si="37">SUM(G130:H130)</f>
        <v>0</v>
      </c>
      <c r="J130" s="25">
        <f t="shared" si="37"/>
        <v>0</v>
      </c>
      <c r="M130" s="38"/>
    </row>
    <row r="131" spans="1:13" s="18" customFormat="1" ht="20.25" customHeight="1" x14ac:dyDescent="0.2">
      <c r="A131" s="29"/>
      <c r="B131" s="29"/>
      <c r="C131" s="8" t="s">
        <v>61</v>
      </c>
      <c r="D131" s="28">
        <f>SUM(D124,D129,D130)</f>
        <v>2477616</v>
      </c>
      <c r="E131" s="28">
        <f t="shared" ref="E131:J131" si="38">SUM(E124,E129,E130)</f>
        <v>2477616</v>
      </c>
      <c r="F131" s="28">
        <f t="shared" si="38"/>
        <v>4955232</v>
      </c>
      <c r="G131" s="28">
        <f t="shared" si="38"/>
        <v>2292</v>
      </c>
      <c r="H131" s="28">
        <f t="shared" si="38"/>
        <v>4957524</v>
      </c>
      <c r="I131" s="28">
        <f t="shared" si="38"/>
        <v>0</v>
      </c>
      <c r="J131" s="28">
        <f t="shared" si="38"/>
        <v>4957524</v>
      </c>
      <c r="M131" s="39"/>
    </row>
    <row r="132" spans="1:13" s="13" customFormat="1" ht="20.25" customHeight="1" x14ac:dyDescent="0.2">
      <c r="A132" s="14"/>
      <c r="B132" s="15"/>
      <c r="C132" s="16" t="s">
        <v>60</v>
      </c>
      <c r="D132" s="9"/>
      <c r="E132" s="43"/>
      <c r="F132" s="9"/>
      <c r="G132" s="15"/>
      <c r="H132" s="15"/>
      <c r="I132" s="15"/>
      <c r="J132" s="15"/>
      <c r="M132" s="40"/>
    </row>
    <row r="133" spans="1:13" ht="20.25" customHeight="1" x14ac:dyDescent="0.2">
      <c r="A133" s="84" t="s">
        <v>27</v>
      </c>
      <c r="B133" s="92"/>
      <c r="C133" s="24" t="s">
        <v>10</v>
      </c>
      <c r="D133" s="25">
        <v>0</v>
      </c>
      <c r="E133" s="25">
        <v>0</v>
      </c>
      <c r="F133" s="25">
        <v>0</v>
      </c>
      <c r="G133" s="25">
        <v>0</v>
      </c>
      <c r="H133" s="25">
        <f>SUM(F133:G133)</f>
        <v>0</v>
      </c>
      <c r="I133" s="25">
        <f t="shared" ref="I133:J133" si="39">SUM(G133:H133)</f>
        <v>0</v>
      </c>
      <c r="J133" s="25">
        <f t="shared" si="39"/>
        <v>0</v>
      </c>
      <c r="M133" s="38"/>
    </row>
    <row r="134" spans="1:13" ht="20.25" customHeight="1" x14ac:dyDescent="0.2">
      <c r="A134" s="84" t="s">
        <v>55</v>
      </c>
      <c r="B134" s="92"/>
      <c r="C134" s="24" t="s">
        <v>3</v>
      </c>
      <c r="D134" s="25">
        <v>0</v>
      </c>
      <c r="E134" s="25">
        <v>0</v>
      </c>
      <c r="F134" s="25">
        <v>0</v>
      </c>
      <c r="G134" s="25">
        <v>0</v>
      </c>
      <c r="H134" s="25">
        <f>SUM(F134:G134)</f>
        <v>0</v>
      </c>
      <c r="I134" s="25">
        <f t="shared" ref="I134:J134" si="40">SUM(G134:H134)</f>
        <v>0</v>
      </c>
      <c r="J134" s="25">
        <f t="shared" si="40"/>
        <v>0</v>
      </c>
      <c r="M134" s="38"/>
    </row>
    <row r="135" spans="1:13" ht="20.25" customHeight="1" x14ac:dyDescent="0.2">
      <c r="A135" s="84" t="s">
        <v>57</v>
      </c>
      <c r="B135" s="92"/>
      <c r="C135" s="24" t="s">
        <v>11</v>
      </c>
      <c r="D135" s="25">
        <v>0</v>
      </c>
      <c r="E135" s="25">
        <v>0</v>
      </c>
      <c r="F135" s="25">
        <v>0</v>
      </c>
      <c r="G135" s="25">
        <v>0</v>
      </c>
      <c r="H135" s="25">
        <f>SUM(F135:G135)</f>
        <v>0</v>
      </c>
      <c r="I135" s="25">
        <f t="shared" ref="I135:J135" si="41">SUM(G135:H135)</f>
        <v>0</v>
      </c>
      <c r="J135" s="25">
        <f t="shared" si="41"/>
        <v>0</v>
      </c>
      <c r="M135" s="38"/>
    </row>
    <row r="136" spans="1:13" s="18" customFormat="1" ht="20.25" customHeight="1" thickBot="1" x14ac:dyDescent="0.25">
      <c r="A136" s="34"/>
      <c r="B136" s="34"/>
      <c r="C136" s="35" t="s">
        <v>62</v>
      </c>
      <c r="D136" s="63">
        <f>SUM(D133,D134,D135)</f>
        <v>0</v>
      </c>
      <c r="E136" s="63">
        <f t="shared" ref="E136:F136" si="42">SUM(E133,E134,E135)</f>
        <v>0</v>
      </c>
      <c r="F136" s="63">
        <f t="shared" si="42"/>
        <v>0</v>
      </c>
      <c r="G136" s="64"/>
      <c r="H136" s="64"/>
      <c r="I136" s="7"/>
      <c r="J136" s="7"/>
      <c r="M136" s="39"/>
    </row>
    <row r="137" spans="1:13" s="23" customFormat="1" ht="20.25" customHeight="1" thickBot="1" x14ac:dyDescent="0.25">
      <c r="A137" s="93" t="s">
        <v>81</v>
      </c>
      <c r="B137" s="93"/>
      <c r="C137" s="93"/>
      <c r="D137" s="62">
        <f>SUM(D131,D136)</f>
        <v>2477616</v>
      </c>
      <c r="E137" s="62">
        <f t="shared" ref="E137:J137" si="43">SUM(E131,E136)</f>
        <v>2477616</v>
      </c>
      <c r="F137" s="62">
        <f t="shared" si="43"/>
        <v>4955232</v>
      </c>
      <c r="G137" s="62">
        <f t="shared" si="43"/>
        <v>2292</v>
      </c>
      <c r="H137" s="62">
        <f t="shared" si="43"/>
        <v>4957524</v>
      </c>
      <c r="I137" s="62">
        <f t="shared" si="43"/>
        <v>0</v>
      </c>
      <c r="J137" s="62">
        <f t="shared" si="43"/>
        <v>4957524</v>
      </c>
      <c r="M137" s="42"/>
    </row>
    <row r="138" spans="1:13" s="13" customFormat="1" ht="20.25" customHeight="1" x14ac:dyDescent="0.2">
      <c r="A138" s="65"/>
      <c r="B138" s="61"/>
      <c r="C138" s="66" t="s">
        <v>87</v>
      </c>
      <c r="D138" s="59"/>
      <c r="E138" s="60"/>
      <c r="F138" s="59"/>
      <c r="G138" s="61"/>
      <c r="H138" s="61"/>
      <c r="I138" s="15"/>
      <c r="J138" s="15"/>
      <c r="M138" s="40"/>
    </row>
    <row r="139" spans="1:13" s="13" customFormat="1" ht="20.25" customHeight="1" x14ac:dyDescent="0.2">
      <c r="A139" s="14"/>
      <c r="B139" s="15"/>
      <c r="C139" s="16" t="s">
        <v>59</v>
      </c>
      <c r="D139" s="9"/>
      <c r="E139" s="43"/>
      <c r="F139" s="9"/>
      <c r="G139" s="15"/>
      <c r="H139" s="15"/>
      <c r="I139" s="15"/>
      <c r="J139" s="15"/>
      <c r="M139" s="40"/>
    </row>
    <row r="140" spans="1:13" s="12" customFormat="1" ht="20.25" customHeight="1" x14ac:dyDescent="0.2">
      <c r="A140" s="81" t="s">
        <v>40</v>
      </c>
      <c r="B140" s="81"/>
      <c r="C140" s="2" t="s">
        <v>25</v>
      </c>
      <c r="D140" s="28"/>
      <c r="E140" s="28"/>
      <c r="F140" s="28"/>
      <c r="G140" s="2"/>
      <c r="H140" s="2"/>
      <c r="I140" s="2"/>
      <c r="J140" s="2"/>
      <c r="M140" s="41"/>
    </row>
    <row r="141" spans="1:13" ht="30" customHeight="1" x14ac:dyDescent="0.2">
      <c r="A141" s="29"/>
      <c r="B141" s="19">
        <v>1</v>
      </c>
      <c r="C141" s="4" t="s">
        <v>126</v>
      </c>
      <c r="D141" s="17">
        <v>1238808</v>
      </c>
      <c r="E141" s="21">
        <v>1238808</v>
      </c>
      <c r="F141" s="17">
        <f>D141+E141</f>
        <v>2477616</v>
      </c>
      <c r="G141" s="3">
        <v>0</v>
      </c>
      <c r="H141" s="50">
        <f>SUM(F141:G141)</f>
        <v>2477616</v>
      </c>
      <c r="I141" s="50"/>
      <c r="J141" s="50">
        <f>SUM(H141:I141)</f>
        <v>2477616</v>
      </c>
      <c r="M141" s="38"/>
    </row>
    <row r="142" spans="1:13" s="12" customFormat="1" ht="20.25" customHeight="1" x14ac:dyDescent="0.2">
      <c r="A142" s="81" t="s">
        <v>40</v>
      </c>
      <c r="B142" s="81"/>
      <c r="C142" s="2" t="s">
        <v>25</v>
      </c>
      <c r="D142" s="10">
        <f>SUM(D141:D141)</f>
        <v>1238808</v>
      </c>
      <c r="E142" s="10">
        <f t="shared" ref="E142:J142" si="44">SUM(E141:E141)</f>
        <v>1238808</v>
      </c>
      <c r="F142" s="10">
        <f t="shared" si="44"/>
        <v>2477616</v>
      </c>
      <c r="G142" s="10">
        <f t="shared" si="44"/>
        <v>0</v>
      </c>
      <c r="H142" s="10">
        <f t="shared" si="44"/>
        <v>2477616</v>
      </c>
      <c r="I142" s="10">
        <f t="shared" si="44"/>
        <v>0</v>
      </c>
      <c r="J142" s="10">
        <f t="shared" si="44"/>
        <v>2477616</v>
      </c>
      <c r="M142" s="41"/>
    </row>
    <row r="143" spans="1:13" ht="20.25" customHeight="1" x14ac:dyDescent="0.2">
      <c r="A143" s="84" t="s">
        <v>26</v>
      </c>
      <c r="B143" s="74"/>
      <c r="C143" s="24" t="s">
        <v>8</v>
      </c>
      <c r="D143" s="25">
        <f>SUM(D142)</f>
        <v>1238808</v>
      </c>
      <c r="E143" s="25">
        <f t="shared" ref="E143:J143" si="45">SUM(E142)</f>
        <v>1238808</v>
      </c>
      <c r="F143" s="25">
        <f t="shared" si="45"/>
        <v>2477616</v>
      </c>
      <c r="G143" s="25">
        <f t="shared" si="45"/>
        <v>0</v>
      </c>
      <c r="H143" s="25">
        <f t="shared" si="45"/>
        <v>2477616</v>
      </c>
      <c r="I143" s="25">
        <f t="shared" si="45"/>
        <v>0</v>
      </c>
      <c r="J143" s="25">
        <f t="shared" si="45"/>
        <v>2477616</v>
      </c>
      <c r="M143" s="38"/>
    </row>
    <row r="144" spans="1:13" s="12" customFormat="1" ht="20.25" customHeight="1" x14ac:dyDescent="0.2">
      <c r="A144" s="81" t="s">
        <v>47</v>
      </c>
      <c r="B144" s="81"/>
      <c r="C144" s="5" t="s">
        <v>4</v>
      </c>
      <c r="D144" s="10"/>
      <c r="E144" s="28"/>
      <c r="F144" s="10"/>
      <c r="G144" s="2"/>
      <c r="H144" s="2"/>
      <c r="I144" s="2"/>
      <c r="J144" s="2"/>
      <c r="M144" s="41"/>
    </row>
    <row r="145" spans="1:13" ht="20.25" customHeight="1" x14ac:dyDescent="0.2">
      <c r="A145" s="83" t="s">
        <v>53</v>
      </c>
      <c r="B145" s="83"/>
      <c r="C145" s="4" t="s">
        <v>121</v>
      </c>
      <c r="D145" s="17">
        <v>0</v>
      </c>
      <c r="E145" s="21"/>
      <c r="F145" s="17">
        <v>0</v>
      </c>
      <c r="G145" s="51">
        <v>77164</v>
      </c>
      <c r="H145" s="50">
        <f>SUM(F145:G145)</f>
        <v>77164</v>
      </c>
      <c r="I145" s="50"/>
      <c r="J145" s="50">
        <f>SUM(H145:I145)</f>
        <v>77164</v>
      </c>
      <c r="M145" s="38"/>
    </row>
    <row r="146" spans="1:13" ht="20.25" customHeight="1" x14ac:dyDescent="0.2">
      <c r="A146" s="83" t="s">
        <v>48</v>
      </c>
      <c r="B146" s="83"/>
      <c r="C146" s="4" t="s">
        <v>46</v>
      </c>
      <c r="D146" s="17">
        <v>0</v>
      </c>
      <c r="E146" s="21"/>
      <c r="F146" s="17">
        <v>0</v>
      </c>
      <c r="G146" s="51">
        <v>0</v>
      </c>
      <c r="H146" s="50">
        <f>SUM(F146:G146)</f>
        <v>0</v>
      </c>
      <c r="I146" s="50"/>
      <c r="J146" s="50">
        <f>SUM(H146:I146)</f>
        <v>0</v>
      </c>
      <c r="M146" s="38"/>
    </row>
    <row r="147" spans="1:13" ht="20.25" customHeight="1" x14ac:dyDescent="0.2">
      <c r="A147" s="83" t="s">
        <v>50</v>
      </c>
      <c r="B147" s="83"/>
      <c r="C147" s="3" t="s">
        <v>12</v>
      </c>
      <c r="D147" s="17">
        <v>0</v>
      </c>
      <c r="E147" s="21"/>
      <c r="F147" s="17">
        <v>0</v>
      </c>
      <c r="G147" s="51">
        <v>20836</v>
      </c>
      <c r="H147" s="50">
        <f>SUM(F147:G147)</f>
        <v>20836</v>
      </c>
      <c r="I147" s="50"/>
      <c r="J147" s="50">
        <f>SUM(H147:I147)</f>
        <v>20836</v>
      </c>
      <c r="M147" s="38"/>
    </row>
    <row r="148" spans="1:13" ht="20.25" customHeight="1" x14ac:dyDescent="0.2">
      <c r="A148" s="83" t="s">
        <v>58</v>
      </c>
      <c r="B148" s="83"/>
      <c r="C148" s="4" t="s">
        <v>69</v>
      </c>
      <c r="D148" s="17">
        <v>0</v>
      </c>
      <c r="E148" s="21"/>
      <c r="F148" s="17">
        <v>0</v>
      </c>
      <c r="G148" s="51">
        <v>2687</v>
      </c>
      <c r="H148" s="50">
        <f>SUM(F148:G148)</f>
        <v>2687</v>
      </c>
      <c r="I148" s="50"/>
      <c r="J148" s="50">
        <f>SUM(H148:I148)</f>
        <v>2687</v>
      </c>
      <c r="M148" s="38"/>
    </row>
    <row r="149" spans="1:13" ht="20.25" customHeight="1" x14ac:dyDescent="0.2">
      <c r="A149" s="82" t="s">
        <v>47</v>
      </c>
      <c r="B149" s="82"/>
      <c r="C149" s="27" t="s">
        <v>4</v>
      </c>
      <c r="D149" s="25">
        <f>SUM(D145:D148)</f>
        <v>0</v>
      </c>
      <c r="E149" s="25">
        <f t="shared" ref="E149:H149" si="46">SUM(E145:E148)</f>
        <v>0</v>
      </c>
      <c r="F149" s="25">
        <f t="shared" si="46"/>
        <v>0</v>
      </c>
      <c r="G149" s="25">
        <f t="shared" si="46"/>
        <v>100687</v>
      </c>
      <c r="H149" s="25">
        <f t="shared" si="46"/>
        <v>100687</v>
      </c>
      <c r="I149" s="25">
        <f t="shared" ref="I149:J149" si="47">SUM(I145:I148)</f>
        <v>0</v>
      </c>
      <c r="J149" s="25">
        <f t="shared" si="47"/>
        <v>100687</v>
      </c>
      <c r="M149" s="38"/>
    </row>
    <row r="150" spans="1:13" ht="20.25" customHeight="1" x14ac:dyDescent="0.2">
      <c r="A150" s="84" t="s">
        <v>56</v>
      </c>
      <c r="B150" s="92"/>
      <c r="C150" s="24" t="s">
        <v>9</v>
      </c>
      <c r="D150" s="25">
        <v>0</v>
      </c>
      <c r="E150" s="25">
        <v>0</v>
      </c>
      <c r="F150" s="25">
        <v>0</v>
      </c>
      <c r="G150" s="25">
        <v>0</v>
      </c>
      <c r="H150" s="25">
        <f>SUM(F150:G150)</f>
        <v>0</v>
      </c>
      <c r="I150" s="25">
        <f t="shared" ref="I150:J150" si="48">SUM(G150:H150)</f>
        <v>0</v>
      </c>
      <c r="J150" s="25">
        <f t="shared" si="48"/>
        <v>0</v>
      </c>
      <c r="M150" s="38"/>
    </row>
    <row r="151" spans="1:13" s="18" customFormat="1" ht="20.25" customHeight="1" x14ac:dyDescent="0.2">
      <c r="A151" s="29"/>
      <c r="B151" s="29"/>
      <c r="C151" s="8" t="s">
        <v>61</v>
      </c>
      <c r="D151" s="28">
        <f>SUM(D143,D149,D150)</f>
        <v>1238808</v>
      </c>
      <c r="E151" s="28">
        <f t="shared" ref="E151:H151" si="49">SUM(E143,E149,E150)</f>
        <v>1238808</v>
      </c>
      <c r="F151" s="28">
        <f t="shared" si="49"/>
        <v>2477616</v>
      </c>
      <c r="G151" s="28">
        <f t="shared" si="49"/>
        <v>100687</v>
      </c>
      <c r="H151" s="28">
        <f t="shared" si="49"/>
        <v>2578303</v>
      </c>
      <c r="I151" s="28">
        <f t="shared" ref="I151:J151" si="50">SUM(I143,I149,I150)</f>
        <v>0</v>
      </c>
      <c r="J151" s="28">
        <f t="shared" si="50"/>
        <v>2578303</v>
      </c>
      <c r="M151" s="39"/>
    </row>
    <row r="152" spans="1:13" s="13" customFormat="1" ht="20.25" customHeight="1" x14ac:dyDescent="0.2">
      <c r="A152" s="14"/>
      <c r="B152" s="15"/>
      <c r="C152" s="16" t="s">
        <v>60</v>
      </c>
      <c r="D152" s="9"/>
      <c r="E152" s="43"/>
      <c r="F152" s="9"/>
      <c r="G152" s="15"/>
      <c r="H152" s="15"/>
      <c r="I152" s="15"/>
      <c r="J152" s="15"/>
      <c r="M152" s="40"/>
    </row>
    <row r="153" spans="1:13" ht="20.25" customHeight="1" x14ac:dyDescent="0.2">
      <c r="A153" s="84" t="s">
        <v>27</v>
      </c>
      <c r="B153" s="92"/>
      <c r="C153" s="24" t="s">
        <v>10</v>
      </c>
      <c r="D153" s="25">
        <v>0</v>
      </c>
      <c r="E153" s="25">
        <v>0</v>
      </c>
      <c r="F153" s="25">
        <v>0</v>
      </c>
      <c r="G153" s="25">
        <v>0</v>
      </c>
      <c r="H153" s="25">
        <f>SUM(F153:G153)</f>
        <v>0</v>
      </c>
      <c r="I153" s="25">
        <f t="shared" ref="I153:J153" si="51">SUM(G153:H153)</f>
        <v>0</v>
      </c>
      <c r="J153" s="25">
        <f t="shared" si="51"/>
        <v>0</v>
      </c>
      <c r="M153" s="38"/>
    </row>
    <row r="154" spans="1:13" ht="20.25" customHeight="1" x14ac:dyDescent="0.2">
      <c r="A154" s="84" t="s">
        <v>55</v>
      </c>
      <c r="B154" s="92"/>
      <c r="C154" s="24" t="s">
        <v>3</v>
      </c>
      <c r="D154" s="25">
        <v>0</v>
      </c>
      <c r="E154" s="25">
        <v>0</v>
      </c>
      <c r="F154" s="25">
        <v>0</v>
      </c>
      <c r="G154" s="25">
        <v>0</v>
      </c>
      <c r="H154" s="25">
        <f>SUM(F154:G154)</f>
        <v>0</v>
      </c>
      <c r="I154" s="25">
        <f t="shared" ref="I154:J154" si="52">SUM(G154:H154)</f>
        <v>0</v>
      </c>
      <c r="J154" s="25">
        <f t="shared" si="52"/>
        <v>0</v>
      </c>
      <c r="M154" s="38"/>
    </row>
    <row r="155" spans="1:13" ht="20.25" customHeight="1" x14ac:dyDescent="0.2">
      <c r="A155" s="84" t="s">
        <v>57</v>
      </c>
      <c r="B155" s="92"/>
      <c r="C155" s="24" t="s">
        <v>11</v>
      </c>
      <c r="D155" s="25">
        <v>0</v>
      </c>
      <c r="E155" s="25">
        <v>0</v>
      </c>
      <c r="F155" s="25">
        <v>0</v>
      </c>
      <c r="G155" s="25">
        <v>0</v>
      </c>
      <c r="H155" s="25">
        <f>SUM(F155:G155)</f>
        <v>0</v>
      </c>
      <c r="I155" s="25">
        <f t="shared" ref="I155:J155" si="53">SUM(G155:H155)</f>
        <v>0</v>
      </c>
      <c r="J155" s="25">
        <f t="shared" si="53"/>
        <v>0</v>
      </c>
      <c r="M155" s="38"/>
    </row>
    <row r="156" spans="1:13" s="18" customFormat="1" ht="20.25" customHeight="1" thickBot="1" x14ac:dyDescent="0.25">
      <c r="A156" s="34"/>
      <c r="B156" s="34"/>
      <c r="C156" s="35" t="s">
        <v>62</v>
      </c>
      <c r="D156" s="63">
        <f>SUM(D153,D154,D155)</f>
        <v>0</v>
      </c>
      <c r="E156" s="63">
        <f t="shared" ref="E156:H156" si="54">SUM(E153,E154,E155)</f>
        <v>0</v>
      </c>
      <c r="F156" s="63">
        <f t="shared" si="54"/>
        <v>0</v>
      </c>
      <c r="G156" s="63">
        <f t="shared" si="54"/>
        <v>0</v>
      </c>
      <c r="H156" s="63">
        <f t="shared" si="54"/>
        <v>0</v>
      </c>
      <c r="I156" s="63">
        <f t="shared" ref="I156:J156" si="55">SUM(I153,I154,I155)</f>
        <v>0</v>
      </c>
      <c r="J156" s="63">
        <f t="shared" si="55"/>
        <v>0</v>
      </c>
      <c r="M156" s="39"/>
    </row>
    <row r="157" spans="1:13" s="23" customFormat="1" ht="20.25" customHeight="1" thickBot="1" x14ac:dyDescent="0.25">
      <c r="A157" s="93" t="s">
        <v>86</v>
      </c>
      <c r="B157" s="93"/>
      <c r="C157" s="93"/>
      <c r="D157" s="62">
        <f>SUM(D151,D156)</f>
        <v>1238808</v>
      </c>
      <c r="E157" s="62">
        <f t="shared" ref="E157:H157" si="56">SUM(E151,E156)</f>
        <v>1238808</v>
      </c>
      <c r="F157" s="62">
        <f t="shared" si="56"/>
        <v>2477616</v>
      </c>
      <c r="G157" s="62">
        <f t="shared" si="56"/>
        <v>100687</v>
      </c>
      <c r="H157" s="62">
        <f t="shared" si="56"/>
        <v>2578303</v>
      </c>
      <c r="I157" s="62">
        <f t="shared" ref="I157:J157" si="57">SUM(I151,I156)</f>
        <v>0</v>
      </c>
      <c r="J157" s="62">
        <f t="shared" si="57"/>
        <v>2578303</v>
      </c>
      <c r="M157" s="42"/>
    </row>
    <row r="158" spans="1:13" s="18" customFormat="1" ht="20.25" customHeight="1" thickBot="1" x14ac:dyDescent="0.25">
      <c r="A158" s="67"/>
      <c r="B158" s="67"/>
      <c r="C158" s="68"/>
      <c r="D158" s="69"/>
      <c r="E158" s="69"/>
      <c r="F158" s="69"/>
      <c r="G158" s="70"/>
      <c r="H158" s="70"/>
      <c r="I158" s="7"/>
      <c r="J158" s="7"/>
    </row>
    <row r="159" spans="1:13" s="18" customFormat="1" ht="20.25" customHeight="1" thickBot="1" x14ac:dyDescent="0.25">
      <c r="A159" s="93" t="s">
        <v>85</v>
      </c>
      <c r="B159" s="93"/>
      <c r="C159" s="93"/>
      <c r="D159" s="62">
        <f>SUM(D94,D119,D137,D157)</f>
        <v>908289836</v>
      </c>
      <c r="E159" s="62">
        <f t="shared" ref="E159:J159" si="58">SUM(E94,E119,E137,E157)</f>
        <v>91754793</v>
      </c>
      <c r="F159" s="62">
        <f t="shared" si="58"/>
        <v>971258241</v>
      </c>
      <c r="G159" s="62">
        <f t="shared" si="58"/>
        <v>32772142</v>
      </c>
      <c r="H159" s="62">
        <f t="shared" si="58"/>
        <v>1004030383</v>
      </c>
      <c r="I159" s="62">
        <f t="shared" si="58"/>
        <v>0</v>
      </c>
      <c r="J159" s="62">
        <f t="shared" si="58"/>
        <v>1004030383</v>
      </c>
    </row>
    <row r="160" spans="1:13" x14ac:dyDescent="0.2">
      <c r="A160" s="97"/>
      <c r="B160" s="98"/>
      <c r="C160" s="99"/>
      <c r="D160" s="71"/>
      <c r="E160" s="71"/>
      <c r="F160" s="71"/>
      <c r="G160" s="72"/>
      <c r="H160" s="72"/>
      <c r="I160" s="3"/>
      <c r="J160" s="3"/>
    </row>
    <row r="161" spans="1:10" x14ac:dyDescent="0.2">
      <c r="A161" s="94" t="s">
        <v>70</v>
      </c>
      <c r="B161" s="95"/>
      <c r="C161" s="96" t="s">
        <v>8</v>
      </c>
      <c r="D161" s="21">
        <f>SUM(D53,D101,D124,D143)</f>
        <v>559442981</v>
      </c>
      <c r="E161" s="21">
        <f t="shared" ref="E161:F161" si="59">SUM(E53,E101,E124,E143)</f>
        <v>81754793</v>
      </c>
      <c r="F161" s="21">
        <f t="shared" si="59"/>
        <v>612411386</v>
      </c>
      <c r="G161" s="21">
        <f t="shared" ref="G161:H161" si="60">SUM(G53,G101,G124,G143)</f>
        <v>14557627</v>
      </c>
      <c r="H161" s="21">
        <f t="shared" si="60"/>
        <v>626969013</v>
      </c>
      <c r="I161" s="21">
        <f t="shared" ref="I161:J161" si="61">SUM(I53,I101,I124,I143)</f>
        <v>0</v>
      </c>
      <c r="J161" s="21">
        <f t="shared" si="61"/>
        <v>626969013</v>
      </c>
    </row>
    <row r="162" spans="1:10" x14ac:dyDescent="0.2">
      <c r="A162" s="94" t="s">
        <v>71</v>
      </c>
      <c r="B162" s="95"/>
      <c r="C162" s="96"/>
      <c r="D162" s="21">
        <f>SUM(D84,D115,D133,D153)</f>
        <v>214666477</v>
      </c>
      <c r="E162" s="21">
        <f t="shared" ref="E162:F162" si="62">SUM(E84,E115,E133,E153)</f>
        <v>10000000</v>
      </c>
      <c r="F162" s="21">
        <f t="shared" si="62"/>
        <v>224666477</v>
      </c>
      <c r="G162" s="21">
        <f t="shared" ref="G162:H162" si="63">SUM(G84,G115,G133,G153)</f>
        <v>4722707</v>
      </c>
      <c r="H162" s="21">
        <f t="shared" si="63"/>
        <v>229389184</v>
      </c>
      <c r="I162" s="21">
        <f t="shared" ref="I162:J162" si="64">SUM(I84,I115,I133,I153)</f>
        <v>0</v>
      </c>
      <c r="J162" s="21">
        <f t="shared" si="64"/>
        <v>229389184</v>
      </c>
    </row>
    <row r="163" spans="1:10" x14ac:dyDescent="0.2">
      <c r="A163" s="94" t="s">
        <v>72</v>
      </c>
      <c r="B163" s="95"/>
      <c r="C163" s="96"/>
      <c r="D163" s="21">
        <f>SUM(D60)</f>
        <v>66490048</v>
      </c>
      <c r="E163" s="21">
        <f t="shared" ref="E163:F163" si="65">SUM(E60)</f>
        <v>0</v>
      </c>
      <c r="F163" s="21">
        <f t="shared" si="65"/>
        <v>66490048</v>
      </c>
      <c r="G163" s="21">
        <f t="shared" ref="G163:H163" si="66">SUM(G60)</f>
        <v>15895749</v>
      </c>
      <c r="H163" s="21">
        <f t="shared" si="66"/>
        <v>82385797</v>
      </c>
      <c r="I163" s="21">
        <f t="shared" ref="I163:J163" si="67">SUM(I60)</f>
        <v>0</v>
      </c>
      <c r="J163" s="21">
        <f t="shared" si="67"/>
        <v>82385797</v>
      </c>
    </row>
    <row r="164" spans="1:10" x14ac:dyDescent="0.2">
      <c r="A164" s="94" t="s">
        <v>73</v>
      </c>
      <c r="B164" s="95"/>
      <c r="C164" s="96"/>
      <c r="D164" s="21">
        <f>SUM(D70,D111,D129,D149)</f>
        <v>67690330</v>
      </c>
      <c r="E164" s="21">
        <f t="shared" ref="E164:F164" si="68">SUM(E70,E111,E129,E149)</f>
        <v>0</v>
      </c>
      <c r="F164" s="21">
        <f t="shared" si="68"/>
        <v>67690330</v>
      </c>
      <c r="G164" s="21">
        <f t="shared" ref="G164:H164" si="69">SUM(G70,G111,G129,G149)</f>
        <v>-2708445</v>
      </c>
      <c r="H164" s="21">
        <f t="shared" si="69"/>
        <v>64981885</v>
      </c>
      <c r="I164" s="21">
        <f t="shared" ref="I164:J164" si="70">SUM(I70,I111,I129,I149)</f>
        <v>0</v>
      </c>
      <c r="J164" s="21">
        <f t="shared" si="70"/>
        <v>64981885</v>
      </c>
    </row>
    <row r="165" spans="1:10" x14ac:dyDescent="0.2">
      <c r="A165" s="94" t="s">
        <v>74</v>
      </c>
      <c r="B165" s="95"/>
      <c r="C165" s="96"/>
      <c r="D165" s="21">
        <f>SUM(D87,D116,D134,D154)</f>
        <v>0</v>
      </c>
      <c r="E165" s="21">
        <f t="shared" ref="E165:F165" si="71">SUM(E87,E116,E134,E154)</f>
        <v>0</v>
      </c>
      <c r="F165" s="21">
        <f t="shared" si="71"/>
        <v>0</v>
      </c>
      <c r="G165" s="21">
        <f t="shared" ref="G165:H165" si="72">SUM(G87,G116,G134,G154)</f>
        <v>250000</v>
      </c>
      <c r="H165" s="21">
        <f t="shared" si="72"/>
        <v>250000</v>
      </c>
      <c r="I165" s="21">
        <f t="shared" ref="I165:J165" si="73">SUM(I87,I116,I134,I154)</f>
        <v>0</v>
      </c>
      <c r="J165" s="21">
        <f t="shared" si="73"/>
        <v>250000</v>
      </c>
    </row>
    <row r="166" spans="1:10" x14ac:dyDescent="0.2">
      <c r="A166" s="94" t="s">
        <v>75</v>
      </c>
      <c r="B166" s="95"/>
      <c r="C166" s="96"/>
      <c r="D166" s="21">
        <f>SUM(D73,D112,D130,D150)</f>
        <v>0</v>
      </c>
      <c r="E166" s="21">
        <f t="shared" ref="E166:F166" si="74">SUM(E73,E112,E130,E150)</f>
        <v>0</v>
      </c>
      <c r="F166" s="21">
        <f t="shared" si="74"/>
        <v>0</v>
      </c>
      <c r="G166" s="21">
        <f t="shared" ref="G166:H166" si="75">SUM(G73,G112,G130,G150)</f>
        <v>54504</v>
      </c>
      <c r="H166" s="21">
        <f t="shared" si="75"/>
        <v>54504</v>
      </c>
      <c r="I166" s="21">
        <f t="shared" ref="I166:J166" si="76">SUM(I73,I112,I130,I150)</f>
        <v>0</v>
      </c>
      <c r="J166" s="21">
        <f t="shared" si="76"/>
        <v>54504</v>
      </c>
    </row>
    <row r="167" spans="1:10" x14ac:dyDescent="0.2">
      <c r="A167" s="94" t="s">
        <v>76</v>
      </c>
      <c r="B167" s="95"/>
      <c r="C167" s="96"/>
      <c r="D167" s="21">
        <f>SUM(D91,D117,D135,D155)</f>
        <v>0</v>
      </c>
      <c r="E167" s="21">
        <f t="shared" ref="E167:F167" si="77">SUM(E91,E117,E135,E155)</f>
        <v>0</v>
      </c>
      <c r="F167" s="21">
        <f t="shared" si="77"/>
        <v>0</v>
      </c>
      <c r="G167" s="21">
        <f t="shared" ref="G167:H167" si="78">SUM(G91,G117,G135,G155)</f>
        <v>0</v>
      </c>
      <c r="H167" s="21">
        <f t="shared" si="78"/>
        <v>0</v>
      </c>
      <c r="I167" s="21">
        <f t="shared" ref="I167:J167" si="79">SUM(I91,I117,I135,I155)</f>
        <v>0</v>
      </c>
      <c r="J167" s="21">
        <f t="shared" si="79"/>
        <v>0</v>
      </c>
    </row>
    <row r="168" spans="1:10" x14ac:dyDescent="0.2">
      <c r="A168" s="94" t="s">
        <v>77</v>
      </c>
      <c r="B168" s="95"/>
      <c r="C168" s="96"/>
      <c r="D168" s="21">
        <f>SUM(D161:D167)</f>
        <v>908289836</v>
      </c>
      <c r="E168" s="21">
        <f t="shared" ref="E168:F168" si="80">SUM(E161:E167)</f>
        <v>91754793</v>
      </c>
      <c r="F168" s="21">
        <f t="shared" si="80"/>
        <v>971258241</v>
      </c>
      <c r="G168" s="21">
        <f t="shared" ref="G168:H168" si="81">SUM(G161:G167)</f>
        <v>32772142</v>
      </c>
      <c r="H168" s="21">
        <f t="shared" si="81"/>
        <v>1004030383</v>
      </c>
      <c r="I168" s="21">
        <f t="shared" ref="I168:J168" si="82">SUM(I161:I167)</f>
        <v>0</v>
      </c>
      <c r="J168" s="21">
        <f t="shared" si="82"/>
        <v>1004030383</v>
      </c>
    </row>
    <row r="171" spans="1:10" x14ac:dyDescent="0.2">
      <c r="D171" s="11">
        <f>E74+D17+D23+D45+58669099+D21+D157+D137+D119</f>
        <v>486054466</v>
      </c>
    </row>
    <row r="172" spans="1:10" x14ac:dyDescent="0.2">
      <c r="D172" s="11">
        <f>D161+D163+D164</f>
        <v>693623359</v>
      </c>
    </row>
  </sheetData>
  <mergeCells count="105">
    <mergeCell ref="A153:B153"/>
    <mergeCell ref="A154:B154"/>
    <mergeCell ref="A155:B155"/>
    <mergeCell ref="A157:C157"/>
    <mergeCell ref="A161:C161"/>
    <mergeCell ref="A167:C167"/>
    <mergeCell ref="A168:C168"/>
    <mergeCell ref="A159:C159"/>
    <mergeCell ref="A160:C160"/>
    <mergeCell ref="A162:C162"/>
    <mergeCell ref="A163:C163"/>
    <mergeCell ref="A164:C164"/>
    <mergeCell ref="A165:C165"/>
    <mergeCell ref="A166:C166"/>
    <mergeCell ref="A133:B133"/>
    <mergeCell ref="A134:B134"/>
    <mergeCell ref="A135:B135"/>
    <mergeCell ref="A137:C137"/>
    <mergeCell ref="A140:B140"/>
    <mergeCell ref="A149:B149"/>
    <mergeCell ref="A150:B150"/>
    <mergeCell ref="A142:B142"/>
    <mergeCell ref="A143:B143"/>
    <mergeCell ref="A144:B144"/>
    <mergeCell ref="A145:B145"/>
    <mergeCell ref="A147:B147"/>
    <mergeCell ref="A146:B146"/>
    <mergeCell ref="A148:B148"/>
    <mergeCell ref="A126:B126"/>
    <mergeCell ref="A127:B127"/>
    <mergeCell ref="A129:B129"/>
    <mergeCell ref="A130:B130"/>
    <mergeCell ref="A105:B105"/>
    <mergeCell ref="A104:B104"/>
    <mergeCell ref="A107:B107"/>
    <mergeCell ref="A108:B108"/>
    <mergeCell ref="A111:B111"/>
    <mergeCell ref="A112:B112"/>
    <mergeCell ref="A106:B106"/>
    <mergeCell ref="A110:B110"/>
    <mergeCell ref="A119:C119"/>
    <mergeCell ref="A122:B122"/>
    <mergeCell ref="A124:B124"/>
    <mergeCell ref="A125:B125"/>
    <mergeCell ref="A115:B115"/>
    <mergeCell ref="A116:B116"/>
    <mergeCell ref="A117:B117"/>
    <mergeCell ref="A109:B109"/>
    <mergeCell ref="A128:B128"/>
    <mergeCell ref="A30:B30"/>
    <mergeCell ref="A35:B35"/>
    <mergeCell ref="A69:B69"/>
    <mergeCell ref="A61:B61"/>
    <mergeCell ref="A53:B53"/>
    <mergeCell ref="A39:B39"/>
    <mergeCell ref="A62:B62"/>
    <mergeCell ref="A64:B64"/>
    <mergeCell ref="A65:B65"/>
    <mergeCell ref="A54:B54"/>
    <mergeCell ref="A56:B56"/>
    <mergeCell ref="A55:B55"/>
    <mergeCell ref="A68:B68"/>
    <mergeCell ref="A57:B57"/>
    <mergeCell ref="A58:B58"/>
    <mergeCell ref="A59:B59"/>
    <mergeCell ref="A60:B60"/>
    <mergeCell ref="A52:B52"/>
    <mergeCell ref="A85:B85"/>
    <mergeCell ref="A66:B66"/>
    <mergeCell ref="A67:B67"/>
    <mergeCell ref="A103:B103"/>
    <mergeCell ref="A97:B97"/>
    <mergeCell ref="A63:B63"/>
    <mergeCell ref="A83:B83"/>
    <mergeCell ref="A91:B91"/>
    <mergeCell ref="A93:B93"/>
    <mergeCell ref="A90:B90"/>
    <mergeCell ref="A88:B88"/>
    <mergeCell ref="A76:B76"/>
    <mergeCell ref="A77:B77"/>
    <mergeCell ref="A71:B71"/>
    <mergeCell ref="A27:B27"/>
    <mergeCell ref="A12:B12"/>
    <mergeCell ref="A5:D5"/>
    <mergeCell ref="A6:J6"/>
    <mergeCell ref="A4:J4"/>
    <mergeCell ref="A2:J2"/>
    <mergeCell ref="A1:J1"/>
    <mergeCell ref="A102:B102"/>
    <mergeCell ref="A73:B73"/>
    <mergeCell ref="A72:B72"/>
    <mergeCell ref="A86:B86"/>
    <mergeCell ref="A101:B101"/>
    <mergeCell ref="A94:C94"/>
    <mergeCell ref="A89:B89"/>
    <mergeCell ref="A7:C7"/>
    <mergeCell ref="A84:B84"/>
    <mergeCell ref="A70:B70"/>
    <mergeCell ref="A40:B40"/>
    <mergeCell ref="A11:B11"/>
    <mergeCell ref="A10:B10"/>
    <mergeCell ref="A16:B16"/>
    <mergeCell ref="A19:B19"/>
    <mergeCell ref="A23:B23"/>
    <mergeCell ref="A87:B87"/>
  </mergeCells>
  <phoneticPr fontId="0" type="noConversion"/>
  <pageMargins left="0.70866141732283472" right="0.55118110236220474" top="0.74803149606299213" bottom="0.70866141732283472" header="0.35433070866141736" footer="0.35433070866141736"/>
  <pageSetup paperSize="9" scale="73" fitToHeight="0" orientation="portrait" r:id="rId1"/>
  <headerFooter alignWithMargins="0">
    <oddFooter>&amp;P. oldal</oddFooter>
  </headerFooter>
  <rowBreaks count="1" manualBreakCount="1">
    <brk id="11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2026-01-14T08:02:19Z</cp:lastPrinted>
  <dcterms:created xsi:type="dcterms:W3CDTF">2004-07-23T09:04:34Z</dcterms:created>
  <dcterms:modified xsi:type="dcterms:W3CDTF">2026-02-02T08:57:48Z</dcterms:modified>
</cp:coreProperties>
</file>