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\\SERVERBNB\home\KÖLTSÉGVETÉS\2025\2025. évi zárszámadás\"/>
    </mc:Choice>
  </mc:AlternateContent>
  <xr:revisionPtr revIDLastSave="0" documentId="13_ncr:1_{B875F1BD-16E7-4078-8345-96CCAC746A83}" xr6:coauthVersionLast="47" xr6:coauthVersionMax="47" xr10:uidLastSave="{00000000-0000-0000-0000-000000000000}"/>
  <bookViews>
    <workbookView xWindow="-120" yWindow="-120" windowWidth="20730" windowHeight="11160" tabRatio="224" xr2:uid="{00000000-000D-0000-FFFF-FFFF00000000}"/>
  </bookViews>
  <sheets>
    <sheet name="Munka1" sheetId="1" r:id="rId1"/>
    <sheet name="Munka6" sheetId="6" r:id="rId2"/>
    <sheet name="Munka2" sheetId="2" r:id="rId3"/>
    <sheet name="Munka3" sheetId="3" r:id="rId4"/>
  </sheets>
  <externalReferences>
    <externalReference r:id="rId5"/>
    <externalReference r:id="rId6"/>
  </externalReferences>
  <definedNames>
    <definedName name="_xlnm.Print_Titles" localSheetId="0">Munka1!$7:$7</definedName>
    <definedName name="_xlnm.Print_Area" localSheetId="0">Munka1!$A$1:$J$170</definedName>
  </definedNames>
  <calcPr calcId="181029"/>
  <pivotCaches>
    <pivotCache cacheId="6" r:id="rId7"/>
  </pivotCaches>
</workbook>
</file>

<file path=xl/calcChain.xml><?xml version="1.0" encoding="utf-8"?>
<calcChain xmlns="http://schemas.openxmlformats.org/spreadsheetml/2006/main">
  <c r="J71" i="1" l="1"/>
  <c r="I59" i="1"/>
  <c r="J34" i="1"/>
  <c r="D86" i="1"/>
  <c r="E86" i="1"/>
  <c r="F86" i="1"/>
  <c r="G86" i="1"/>
  <c r="H86" i="1"/>
  <c r="H150" i="1"/>
  <c r="H149" i="1"/>
  <c r="H148" i="1"/>
  <c r="H147" i="1"/>
  <c r="E144" i="1"/>
  <c r="F144" i="1"/>
  <c r="G144" i="1"/>
  <c r="H144" i="1"/>
  <c r="I144" i="1"/>
  <c r="H143" i="1"/>
  <c r="H130" i="1"/>
  <c r="H129" i="1"/>
  <c r="H128" i="1"/>
  <c r="H125" i="1"/>
  <c r="H112" i="1"/>
  <c r="H111" i="1"/>
  <c r="H110" i="1"/>
  <c r="H109" i="1"/>
  <c r="H108" i="1"/>
  <c r="H107" i="1"/>
  <c r="H106" i="1"/>
  <c r="H105" i="1"/>
  <c r="H102" i="1"/>
  <c r="H101" i="1"/>
  <c r="H100" i="1"/>
  <c r="H88" i="1"/>
  <c r="H83" i="1"/>
  <c r="H82" i="1"/>
  <c r="H81" i="1"/>
  <c r="H80" i="1"/>
  <c r="J78" i="1"/>
  <c r="E78" i="1"/>
  <c r="F78" i="1"/>
  <c r="G78" i="1"/>
  <c r="H78" i="1"/>
  <c r="I78" i="1"/>
  <c r="D78" i="1"/>
  <c r="J76" i="1"/>
  <c r="H76" i="1"/>
  <c r="H71" i="1"/>
  <c r="H68" i="1"/>
  <c r="H67" i="1"/>
  <c r="H66" i="1"/>
  <c r="H65" i="1"/>
  <c r="H64" i="1"/>
  <c r="H63" i="1"/>
  <c r="H62" i="1"/>
  <c r="H61" i="1"/>
  <c r="H58" i="1"/>
  <c r="H57" i="1"/>
  <c r="H56" i="1"/>
  <c r="H55" i="1"/>
  <c r="H54" i="1"/>
  <c r="H49" i="1"/>
  <c r="H48" i="1"/>
  <c r="H47" i="1"/>
  <c r="H46" i="1"/>
  <c r="H45" i="1"/>
  <c r="H44" i="1"/>
  <c r="H43" i="1"/>
  <c r="H42" i="1"/>
  <c r="D30" i="1"/>
  <c r="E30" i="1"/>
  <c r="G30" i="1"/>
  <c r="I30" i="1"/>
  <c r="H38" i="1"/>
  <c r="H37" i="1"/>
  <c r="H34" i="1"/>
  <c r="H33" i="1"/>
  <c r="H32" i="1"/>
  <c r="H31" i="1"/>
  <c r="H28" i="1"/>
  <c r="H25" i="1"/>
  <c r="H24" i="1"/>
  <c r="H21" i="1"/>
  <c r="H20" i="1"/>
  <c r="H17" i="1"/>
  <c r="H14" i="1"/>
  <c r="H13" i="1"/>
  <c r="H30" i="1" l="1"/>
  <c r="G145" i="1" l="1"/>
  <c r="H145" i="1"/>
  <c r="E126" i="1"/>
  <c r="G126" i="1"/>
  <c r="H126" i="1"/>
  <c r="G51" i="1" l="1"/>
  <c r="I51" i="1"/>
  <c r="E151" i="1" l="1"/>
  <c r="F151" i="1"/>
  <c r="G151" i="1"/>
  <c r="G153" i="1" s="1"/>
  <c r="G159" i="1" s="1"/>
  <c r="I151" i="1"/>
  <c r="D151" i="1"/>
  <c r="J130" i="1"/>
  <c r="J150" i="1"/>
  <c r="J148" i="1"/>
  <c r="E131" i="1"/>
  <c r="E133" i="1" s="1"/>
  <c r="F131" i="1"/>
  <c r="G131" i="1"/>
  <c r="G133" i="1" s="1"/>
  <c r="G139" i="1" s="1"/>
  <c r="I131" i="1"/>
  <c r="D131" i="1"/>
  <c r="E103" i="1" l="1"/>
  <c r="G103" i="1"/>
  <c r="I103" i="1"/>
  <c r="J83" i="1"/>
  <c r="J111" i="1" l="1"/>
  <c r="E113" i="1"/>
  <c r="G113" i="1"/>
  <c r="G115" i="1" s="1"/>
  <c r="G121" i="1" s="1"/>
  <c r="I113" i="1"/>
  <c r="I115" i="1" s="1"/>
  <c r="I121" i="1" s="1"/>
  <c r="E93" i="1"/>
  <c r="F93" i="1"/>
  <c r="G93" i="1"/>
  <c r="I93" i="1"/>
  <c r="I169" i="1" s="1"/>
  <c r="E89" i="1"/>
  <c r="F89" i="1"/>
  <c r="G89" i="1"/>
  <c r="I89" i="1"/>
  <c r="I167" i="1" s="1"/>
  <c r="E85" i="1"/>
  <c r="E94" i="1" s="1"/>
  <c r="G85" i="1"/>
  <c r="I85" i="1"/>
  <c r="E72" i="1"/>
  <c r="F72" i="1"/>
  <c r="G72" i="1"/>
  <c r="I72" i="1"/>
  <c r="I168" i="1" s="1"/>
  <c r="E69" i="1"/>
  <c r="G69" i="1"/>
  <c r="I69" i="1"/>
  <c r="E59" i="1"/>
  <c r="G59" i="1"/>
  <c r="I165" i="1"/>
  <c r="E12" i="1"/>
  <c r="G12" i="1"/>
  <c r="I12" i="1"/>
  <c r="E16" i="1"/>
  <c r="G16" i="1"/>
  <c r="I16" i="1"/>
  <c r="E36" i="1"/>
  <c r="G36" i="1"/>
  <c r="I36" i="1"/>
  <c r="I86" i="1" l="1"/>
  <c r="I164" i="1" s="1"/>
  <c r="I166" i="1"/>
  <c r="G94" i="1"/>
  <c r="E27" i="1"/>
  <c r="G27" i="1"/>
  <c r="I27" i="1"/>
  <c r="E23" i="1"/>
  <c r="G23" i="1"/>
  <c r="I23" i="1"/>
  <c r="G19" i="1"/>
  <c r="I19" i="1"/>
  <c r="I158" i="1"/>
  <c r="I145" i="1"/>
  <c r="H137" i="1"/>
  <c r="H136" i="1"/>
  <c r="I126" i="1"/>
  <c r="H16" i="1"/>
  <c r="H26" i="1"/>
  <c r="H29" i="1"/>
  <c r="H39" i="1"/>
  <c r="H41" i="1"/>
  <c r="J49" i="1"/>
  <c r="H72" i="1"/>
  <c r="H91" i="1"/>
  <c r="J91" i="1" s="1"/>
  <c r="H93" i="1"/>
  <c r="H95" i="1"/>
  <c r="H116" i="1"/>
  <c r="H120" i="1"/>
  <c r="H132" i="1"/>
  <c r="H135" i="1"/>
  <c r="J147" i="1"/>
  <c r="J149" i="1"/>
  <c r="H152" i="1"/>
  <c r="H155" i="1"/>
  <c r="H157" i="1"/>
  <c r="H160" i="1"/>
  <c r="H162" i="1"/>
  <c r="I94" i="1" l="1"/>
  <c r="H169" i="1"/>
  <c r="H168" i="1"/>
  <c r="H51" i="1"/>
  <c r="H89" i="1"/>
  <c r="J88" i="1"/>
  <c r="H131" i="1"/>
  <c r="H133" i="1" s="1"/>
  <c r="H139" i="1" s="1"/>
  <c r="H151" i="1"/>
  <c r="H153" i="1" s="1"/>
  <c r="I133" i="1"/>
  <c r="J126" i="1"/>
  <c r="H103" i="1"/>
  <c r="I139" i="1"/>
  <c r="H113" i="1"/>
  <c r="H27" i="1"/>
  <c r="I40" i="1"/>
  <c r="I52" i="1" s="1"/>
  <c r="H19" i="1"/>
  <c r="H12" i="1"/>
  <c r="G40" i="1"/>
  <c r="G52" i="1" s="1"/>
  <c r="G73" i="1" s="1"/>
  <c r="G96" i="1" s="1"/>
  <c r="G161" i="1" s="1"/>
  <c r="H36" i="1"/>
  <c r="H69" i="1"/>
  <c r="H23" i="1"/>
  <c r="I153" i="1"/>
  <c r="I159" i="1"/>
  <c r="H59" i="1"/>
  <c r="H165" i="1" s="1"/>
  <c r="H85" i="1"/>
  <c r="H158" i="1"/>
  <c r="H156" i="1"/>
  <c r="H166" i="1" l="1"/>
  <c r="J166" i="1" s="1"/>
  <c r="H167" i="1"/>
  <c r="J167" i="1" s="1"/>
  <c r="H94" i="1"/>
  <c r="J94" i="1" s="1"/>
  <c r="H164" i="1"/>
  <c r="J164" i="1" s="1"/>
  <c r="H159" i="1"/>
  <c r="J159" i="1" s="1"/>
  <c r="H115" i="1"/>
  <c r="H121" i="1" s="1"/>
  <c r="J121" i="1" s="1"/>
  <c r="I73" i="1"/>
  <c r="I96" i="1" s="1"/>
  <c r="I161" i="1" s="1"/>
  <c r="I163" i="1"/>
  <c r="I170" i="1" s="1"/>
  <c r="H40" i="1"/>
  <c r="H52" i="1" s="1"/>
  <c r="J16" i="1"/>
  <c r="J17" i="1"/>
  <c r="J19" i="1"/>
  <c r="J20" i="1"/>
  <c r="J21" i="1"/>
  <c r="J23" i="1"/>
  <c r="J24" i="1"/>
  <c r="J25" i="1"/>
  <c r="J27" i="1"/>
  <c r="J28" i="1"/>
  <c r="J30" i="1"/>
  <c r="J31" i="1"/>
  <c r="J32" i="1"/>
  <c r="J33" i="1"/>
  <c r="J36" i="1"/>
  <c r="J37" i="1"/>
  <c r="J38" i="1"/>
  <c r="J42" i="1"/>
  <c r="J43" i="1"/>
  <c r="J44" i="1"/>
  <c r="J45" i="1"/>
  <c r="J46" i="1"/>
  <c r="J47" i="1"/>
  <c r="J48" i="1"/>
  <c r="J51" i="1"/>
  <c r="J54" i="1"/>
  <c r="J55" i="1"/>
  <c r="J56" i="1"/>
  <c r="J57" i="1"/>
  <c r="J58" i="1"/>
  <c r="J59" i="1"/>
  <c r="J61" i="1"/>
  <c r="J62" i="1"/>
  <c r="J63" i="1"/>
  <c r="J64" i="1"/>
  <c r="J65" i="1"/>
  <c r="J66" i="1"/>
  <c r="J67" i="1"/>
  <c r="J68" i="1"/>
  <c r="J69" i="1"/>
  <c r="J72" i="1"/>
  <c r="J80" i="1"/>
  <c r="J81" i="1"/>
  <c r="J82" i="1"/>
  <c r="J85" i="1"/>
  <c r="J86" i="1"/>
  <c r="J89" i="1"/>
  <c r="J93" i="1"/>
  <c r="J95" i="1"/>
  <c r="J100" i="1"/>
  <c r="J101" i="1"/>
  <c r="J102" i="1"/>
  <c r="J103" i="1"/>
  <c r="J105" i="1"/>
  <c r="J106" i="1"/>
  <c r="J107" i="1"/>
  <c r="J108" i="1"/>
  <c r="J109" i="1"/>
  <c r="J110" i="1"/>
  <c r="J112" i="1"/>
  <c r="J113" i="1"/>
  <c r="J114" i="1"/>
  <c r="J117" i="1"/>
  <c r="J118" i="1"/>
  <c r="J119" i="1"/>
  <c r="J125" i="1"/>
  <c r="J128" i="1"/>
  <c r="J129" i="1"/>
  <c r="J131" i="1"/>
  <c r="J132" i="1"/>
  <c r="J133" i="1"/>
  <c r="J135" i="1"/>
  <c r="J136" i="1"/>
  <c r="J137" i="1"/>
  <c r="J139" i="1"/>
  <c r="J143" i="1"/>
  <c r="J144" i="1"/>
  <c r="J145" i="1"/>
  <c r="J151" i="1"/>
  <c r="J152" i="1"/>
  <c r="J153" i="1"/>
  <c r="J155" i="1"/>
  <c r="J156" i="1"/>
  <c r="J157" i="1"/>
  <c r="J158" i="1"/>
  <c r="J165" i="1"/>
  <c r="J168" i="1"/>
  <c r="J169" i="1"/>
  <c r="J13" i="1"/>
  <c r="J14" i="1"/>
  <c r="J12" i="1"/>
  <c r="F82" i="1"/>
  <c r="E158" i="1"/>
  <c r="F158" i="1"/>
  <c r="E166" i="1"/>
  <c r="F143" i="1"/>
  <c r="F145" i="1" s="1"/>
  <c r="F153" i="1" s="1"/>
  <c r="E145" i="1"/>
  <c r="E153" i="1" s="1"/>
  <c r="E159" i="1" s="1"/>
  <c r="E138" i="1"/>
  <c r="E139" i="1" s="1"/>
  <c r="F138" i="1"/>
  <c r="F125" i="1"/>
  <c r="F126" i="1" s="1"/>
  <c r="F133" i="1" s="1"/>
  <c r="F112" i="1"/>
  <c r="F110" i="1"/>
  <c r="F109" i="1"/>
  <c r="F108" i="1"/>
  <c r="F107" i="1"/>
  <c r="F106" i="1"/>
  <c r="F105" i="1"/>
  <c r="E115" i="1"/>
  <c r="E121" i="1" s="1"/>
  <c r="D103" i="1"/>
  <c r="F102" i="1"/>
  <c r="F101" i="1"/>
  <c r="F100" i="1"/>
  <c r="E169" i="1"/>
  <c r="F169" i="1"/>
  <c r="E167" i="1"/>
  <c r="F167" i="1"/>
  <c r="F81" i="1"/>
  <c r="F80" i="1"/>
  <c r="E168" i="1"/>
  <c r="F168" i="1"/>
  <c r="F68" i="1"/>
  <c r="F67" i="1"/>
  <c r="F66" i="1"/>
  <c r="F65" i="1"/>
  <c r="F64" i="1"/>
  <c r="F62" i="1"/>
  <c r="F61" i="1"/>
  <c r="E165" i="1"/>
  <c r="F57" i="1"/>
  <c r="F56" i="1"/>
  <c r="F55" i="1"/>
  <c r="F54" i="1"/>
  <c r="D12" i="1"/>
  <c r="F48" i="1"/>
  <c r="D36" i="1"/>
  <c r="F38" i="1"/>
  <c r="F37" i="1"/>
  <c r="F33" i="1"/>
  <c r="F32" i="1"/>
  <c r="F31" i="1"/>
  <c r="F30" i="1" l="1"/>
  <c r="F139" i="1"/>
  <c r="F159" i="1"/>
  <c r="H73" i="1"/>
  <c r="J73" i="1" s="1"/>
  <c r="H163" i="1"/>
  <c r="H170" i="1" s="1"/>
  <c r="J170" i="1" s="1"/>
  <c r="J115" i="1"/>
  <c r="J52" i="1"/>
  <c r="J40" i="1"/>
  <c r="F103" i="1"/>
  <c r="F113" i="1"/>
  <c r="F36" i="1"/>
  <c r="F85" i="1"/>
  <c r="F94" i="1" s="1"/>
  <c r="E164" i="1"/>
  <c r="J163" i="1" l="1"/>
  <c r="H96" i="1"/>
  <c r="F115" i="1"/>
  <c r="F121" i="1" s="1"/>
  <c r="F164" i="1"/>
  <c r="F44" i="1"/>
  <c r="F45" i="1"/>
  <c r="F46" i="1"/>
  <c r="E47" i="1"/>
  <c r="E51" i="1" s="1"/>
  <c r="F13" i="1"/>
  <c r="F14" i="1"/>
  <c r="F28" i="1"/>
  <c r="F27" i="1" s="1"/>
  <c r="F21" i="1"/>
  <c r="E20" i="1"/>
  <c r="F25" i="1"/>
  <c r="F24" i="1"/>
  <c r="F23" i="1" s="1"/>
  <c r="F17" i="1"/>
  <c r="F16" i="1" s="1"/>
  <c r="J96" i="1" l="1"/>
  <c r="H161" i="1"/>
  <c r="J161" i="1"/>
  <c r="F20" i="1"/>
  <c r="F19" i="1" s="1"/>
  <c r="E19" i="1"/>
  <c r="E40" i="1" s="1"/>
  <c r="E52" i="1" s="1"/>
  <c r="E73" i="1" s="1"/>
  <c r="E96" i="1" s="1"/>
  <c r="E161" i="1" s="1"/>
  <c r="F12" i="1"/>
  <c r="F40" i="1" s="1"/>
  <c r="F47" i="1"/>
  <c r="D63" i="1" l="1"/>
  <c r="F63" i="1" s="1"/>
  <c r="F69" i="1" l="1"/>
  <c r="F166" i="1" s="1"/>
  <c r="E163" i="1"/>
  <c r="E170" i="1" s="1"/>
  <c r="D58" i="1"/>
  <c r="F58" i="1" s="1"/>
  <c r="F59" i="1" l="1"/>
  <c r="F165" i="1" s="1"/>
  <c r="D59" i="1"/>
  <c r="D126" i="1" l="1"/>
  <c r="D72" i="1"/>
  <c r="D43" i="1" l="1"/>
  <c r="F43" i="1" s="1"/>
  <c r="D42" i="1"/>
  <c r="D168" i="1"/>
  <c r="D113" i="1"/>
  <c r="D158" i="1"/>
  <c r="D144" i="1"/>
  <c r="D145" i="1" s="1"/>
  <c r="D51" i="1" l="1"/>
  <c r="F42" i="1"/>
  <c r="D153" i="1"/>
  <c r="D159" i="1" s="1"/>
  <c r="D115" i="1"/>
  <c r="F51" i="1" l="1"/>
  <c r="F52" i="1" s="1"/>
  <c r="F73" i="1" s="1"/>
  <c r="F96" i="1" s="1"/>
  <c r="F161" i="1" s="1"/>
  <c r="D120" i="1"/>
  <c r="D121" i="1" s="1"/>
  <c r="F163" i="1" l="1"/>
  <c r="F170" i="1" s="1"/>
  <c r="D93" i="1"/>
  <c r="D169" i="1" s="1"/>
  <c r="D16" i="1" l="1"/>
  <c r="D85" i="1"/>
  <c r="D164" i="1" l="1"/>
  <c r="D89" i="1" l="1"/>
  <c r="D167" i="1" s="1"/>
  <c r="D69" i="1"/>
  <c r="D94" i="1" l="1"/>
  <c r="D27" i="1"/>
  <c r="D23" i="1"/>
  <c r="D19" i="1"/>
  <c r="D165" i="1" l="1"/>
  <c r="D40" i="1"/>
  <c r="D52" i="1" l="1"/>
  <c r="D163" i="1" s="1"/>
  <c r="D73" i="1" l="1"/>
  <c r="D96" i="1" l="1"/>
  <c r="D161" i="1" s="1"/>
  <c r="D133" i="1"/>
  <c r="D139" i="1" s="1"/>
  <c r="D173" i="1" s="1"/>
  <c r="D166" i="1"/>
  <c r="D170" i="1" s="1"/>
</calcChain>
</file>

<file path=xl/sharedStrings.xml><?xml version="1.0" encoding="utf-8"?>
<sst xmlns="http://schemas.openxmlformats.org/spreadsheetml/2006/main" count="270" uniqueCount="139">
  <si>
    <t>Magánszemélyek kommunális adója</t>
  </si>
  <si>
    <t>Szálláshely utáni idegenforgalmi adó</t>
  </si>
  <si>
    <t>Iparűzési adó</t>
  </si>
  <si>
    <t xml:space="preserve">Felhalmozási bevételek </t>
  </si>
  <si>
    <t>Működési bevételek</t>
  </si>
  <si>
    <t>Előirányzat csoportok, kiemelt előirányzatok</t>
  </si>
  <si>
    <t>1. melléklet</t>
  </si>
  <si>
    <t>Közhatalmi bevételek</t>
  </si>
  <si>
    <t>Működési célú támogatások államháztartáson belülről</t>
  </si>
  <si>
    <t>Működési célú átvett pénzeszközök</t>
  </si>
  <si>
    <t>Felhalmozási célú támogatások államháztartáson belülről</t>
  </si>
  <si>
    <t>Felhalmozási célú átvett pénzeszközök</t>
  </si>
  <si>
    <t>Kiszámlázott ÁFA</t>
  </si>
  <si>
    <t>ÁFA visszatérítése</t>
  </si>
  <si>
    <t>Eredeti előirányzat</t>
  </si>
  <si>
    <t>A települési önkormányzatok szociális és gyermekjóléti feladatainak egyéb támogatása</t>
  </si>
  <si>
    <t>Szünidei étkeztetés támogatása</t>
  </si>
  <si>
    <t>Elszámolásból származó bevételek</t>
  </si>
  <si>
    <t>Ingatlan értékesítés</t>
  </si>
  <si>
    <t>,</t>
  </si>
  <si>
    <t>Önkormányzatok működési támogatásai</t>
  </si>
  <si>
    <t>Települési önkormányzatok egyes köznevelési feladatainak támogatása</t>
  </si>
  <si>
    <t>Települési önkormányzatok egyes szociális és gyermekjóléti feladatainak támogatása</t>
  </si>
  <si>
    <t>Települési önkormányzatok gyermekétkeztetési feladatainak támogatása</t>
  </si>
  <si>
    <t>Települési önkormányzatok kulturális feladatainak támogatása</t>
  </si>
  <si>
    <t>Működési célú költségvetési támogatások és kiegészítő támgatások</t>
  </si>
  <si>
    <t>Egyéb működési célú támogatások bevételei államháztartáson belülről</t>
  </si>
  <si>
    <t>B1</t>
  </si>
  <si>
    <t>B2</t>
  </si>
  <si>
    <t>B25</t>
  </si>
  <si>
    <t>Egyéb felhalmozási célú támogatások bevételei államháztartáson belülről</t>
  </si>
  <si>
    <t>B21</t>
  </si>
  <si>
    <t>Felhalmozási célú önkormányzati támogatások</t>
  </si>
  <si>
    <t>B11</t>
  </si>
  <si>
    <t>B111</t>
  </si>
  <si>
    <t>B112</t>
  </si>
  <si>
    <t>B1131</t>
  </si>
  <si>
    <t>B1132</t>
  </si>
  <si>
    <t>B114</t>
  </si>
  <si>
    <t>B115</t>
  </si>
  <si>
    <t>B116</t>
  </si>
  <si>
    <t>B16</t>
  </si>
  <si>
    <t>B3</t>
  </si>
  <si>
    <t>B351</t>
  </si>
  <si>
    <t>B355</t>
  </si>
  <si>
    <t>B36</t>
  </si>
  <si>
    <t>Egyéb közhatalmi bevételek: bírság, pótlék</t>
  </si>
  <si>
    <t>Közvetített szolgáltatások ellenértéke: továbbszámlázott költségek bevétele</t>
  </si>
  <si>
    <t>B4</t>
  </si>
  <si>
    <t>B403</t>
  </si>
  <si>
    <t>B404</t>
  </si>
  <si>
    <t>B406</t>
  </si>
  <si>
    <t>B407</t>
  </si>
  <si>
    <t>B401</t>
  </si>
  <si>
    <t>B402</t>
  </si>
  <si>
    <t>B52</t>
  </si>
  <si>
    <t>B5</t>
  </si>
  <si>
    <t>B6</t>
  </si>
  <si>
    <t>B7</t>
  </si>
  <si>
    <t>B411</t>
  </si>
  <si>
    <t>MŰKÖDÉSI BEVÉTELEK</t>
  </si>
  <si>
    <t>FELHALMOZÁSI BEVÉTELEK</t>
  </si>
  <si>
    <t>MŰKÖDÉSI BEVÉTELEK ÖSSZESEN:</t>
  </si>
  <si>
    <t>FELHALMOZÁSI BEVÉTELEK ÖSSZESEN:</t>
  </si>
  <si>
    <t>Helyi önkormányzatok működésének általános támogatása</t>
  </si>
  <si>
    <t>Intézményi gyermekétkeztetés támogatása</t>
  </si>
  <si>
    <t>Helyi önkormányzatok működésének általános támogatás</t>
  </si>
  <si>
    <t>Egyéb működési bevételek: egyéb bevétel</t>
  </si>
  <si>
    <t>B405</t>
  </si>
  <si>
    <t>Ellátási díjak: gyermekétkeztetés bevétele</t>
  </si>
  <si>
    <t>Egyéb működési bevételek</t>
  </si>
  <si>
    <t>B1 Működési célú támogatások államháztartáson belülről</t>
  </si>
  <si>
    <t>B2 Felhalmozási célú támogatások államháztartáson belülről</t>
  </si>
  <si>
    <t>B3 Közhatalmi bevételek</t>
  </si>
  <si>
    <t>B4 Működési bevételek</t>
  </si>
  <si>
    <t>B5 Felhalmozási bevételek</t>
  </si>
  <si>
    <t>B6 Működési célú átvett pénzeszközök</t>
  </si>
  <si>
    <t>B7 Felhalmozási célú átvett pénzeszközök</t>
  </si>
  <si>
    <t>Mindösszesen</t>
  </si>
  <si>
    <t>Biharnagybajomi Polgármesteri Hivatal</t>
  </si>
  <si>
    <t>Biharnagybajom Községi Önkormányzat</t>
  </si>
  <si>
    <t>Mosoly-Vár Óvoda</t>
  </si>
  <si>
    <t>Mosoly-Vár Óvoda mindösszesen</t>
  </si>
  <si>
    <t>Biharnagybajomi Polgármesteri Hivatal mindösszesen</t>
  </si>
  <si>
    <t>adatok Ft-ban</t>
  </si>
  <si>
    <t>Biharnagybajom Községi Önkormányzaa mindösszesen</t>
  </si>
  <si>
    <t>BIHARNAGYBAJOM KÖZSÉGI ÖNKORMÁNYZAT ÉS INTÉZMÉNYEI MINDÖSSZESEN</t>
  </si>
  <si>
    <t>Bajomi Biztos Pont Szociális Intézmény és Biztos Kezdet Gyerekház mindösszesen</t>
  </si>
  <si>
    <t>Bajomi Biztos Pont Szociális Intézmény és Biztos Kezdet Gyerekház</t>
  </si>
  <si>
    <t>Egyes szociális és gyermekjóléti feladatok támogatása - család és gyeremekjóléti szolgálat</t>
  </si>
  <si>
    <t>Magyar Agrár, Élelmiszergazdasági és Vidékfejlesztési Kamara mezőőri szolgálat támogatása</t>
  </si>
  <si>
    <t>Nemzeti Egészségbiztosítási Alapkezelői finanszírozás (egészségügyi alapellátás)</t>
  </si>
  <si>
    <t>Biztos Kezdet Gyerekház TEF támogatás</t>
  </si>
  <si>
    <t>B311</t>
  </si>
  <si>
    <t>B341</t>
  </si>
  <si>
    <t>Termőföld bérbeadásából származó bevétel</t>
  </si>
  <si>
    <t>Tulajdonosi bevételek: bérleti díj</t>
  </si>
  <si>
    <t>B408</t>
  </si>
  <si>
    <t>Kamatbevételek és más nyereségjellegű bevételek (diszkont kincstárjegy)</t>
  </si>
  <si>
    <t>B64</t>
  </si>
  <si>
    <t>Működési célú visszatérítendő támogatások, kölcsönök visszatérülése államháztartáson kívülről</t>
  </si>
  <si>
    <t>Helyi termékértékesítést szolgáló piac infr.fejlesztése VP6-7.2.1.1-20</t>
  </si>
  <si>
    <t>Szolgáltatások ellenértéke: vendégétkeztetés</t>
  </si>
  <si>
    <t xml:space="preserve">Biharnagybajom Községi Önkormányzat és intézményei 2025. évi költségvetési bevételei                                                                                                                                                                         </t>
  </si>
  <si>
    <t>Hajdú-Bihar Vármegyei Kormányhivatal: közfoglalkoztatás támogatása 2025. évi hosszabb időtartamú</t>
  </si>
  <si>
    <t>Biharnagybajomi kultúrtér kialakítása TOP_PLUSZ-1.2.1-21-HB1-2022-00006</t>
  </si>
  <si>
    <t xml:space="preserve">Normatív kedvezményre nem jogosultaknak adott önkormányzati támogatás miatti bevételkiesés </t>
  </si>
  <si>
    <t>Polgármesteri illetmény támogatása</t>
  </si>
  <si>
    <t xml:space="preserve">Hajdú-Bihar Vármegyei Kormányhivatal: 2025. évi szociális közfoglalkoztatás támogatása </t>
  </si>
  <si>
    <t xml:space="preserve">Hajdú-Bihar Vármegyei Kormányhivatal: 2025. évi hosszabb időtartamú közfoglalkoztatás támogatása </t>
  </si>
  <si>
    <t>Készletértékesítés ellenértéke</t>
  </si>
  <si>
    <t>Módosított előirányzat
2025.06.30-án</t>
  </si>
  <si>
    <t>Nem közművel összegyűjtött háztartási szennyvíz begyűjtése</t>
  </si>
  <si>
    <t>Önkormányzatok rendkívüli támogatása (REKI 1. ütem) 2025.</t>
  </si>
  <si>
    <t>Szociális tűzifa támogatás 2025.</t>
  </si>
  <si>
    <t>Kincstári ellenőrzés alapján járó pótlólagos támogatás</t>
  </si>
  <si>
    <t>Előző évi normatíva elszámolás</t>
  </si>
  <si>
    <t>SVÁJCI ALAP támogatás (SM10-MIN-1-039)</t>
  </si>
  <si>
    <t xml:space="preserve">Versenyképes Járások Program (Rákóczi út 6. vásárlása és térkövezés) </t>
  </si>
  <si>
    <t>Időközi nemzetiségi önkormányzati választás támogatás</t>
  </si>
  <si>
    <t>Előirányzat változás</t>
  </si>
  <si>
    <t>Teljesítés %</t>
  </si>
  <si>
    <t>B410</t>
  </si>
  <si>
    <t>Biztosítók által fizetett kártérítés teljesítése</t>
  </si>
  <si>
    <t>Diákmunka program támogatás</t>
  </si>
  <si>
    <t>Térfigyelő kamerarendszer bővítése Biharnagybajomban (MFP/ÖTIFB/2025)</t>
  </si>
  <si>
    <t>Szolgáltatások ellenértéke</t>
  </si>
  <si>
    <t>2025. évi költségvetési beszámoló</t>
  </si>
  <si>
    <t>Önkormányzatok rendkívüli támogatása (REKI 2. ütem) 2025.</t>
  </si>
  <si>
    <t>Vis Maior támogatás</t>
  </si>
  <si>
    <t>Felhalmozási célú önkormányzati támogatások összesen</t>
  </si>
  <si>
    <t>Módosított előirányzat</t>
  </si>
  <si>
    <t>Teljesítés</t>
  </si>
  <si>
    <t>Előirányzat</t>
  </si>
  <si>
    <t>Összeg / Előirányzat</t>
  </si>
  <si>
    <t>Összeg / Teljesítés</t>
  </si>
  <si>
    <t>Sorcímkék</t>
  </si>
  <si>
    <t>Végösszeg</t>
  </si>
  <si>
    <t>a .../2026. (…..)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</si>
</sst>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4" x14ac:knownFonts="1"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sz val="14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Arial CE"/>
      <charset val="238"/>
    </font>
    <font>
      <b/>
      <u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i/>
      <sz val="12"/>
      <name val="Arial CE"/>
      <charset val="238"/>
    </font>
    <font>
      <b/>
      <sz val="14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129">
    <xf numFmtId="0" fontId="0" fillId="0" borderId="0" xfId="0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1" xfId="0" quotePrefix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3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3" fontId="2" fillId="4" borderId="1" xfId="0" applyNumberFormat="1" applyFont="1" applyFill="1" applyBorder="1" applyAlignment="1">
      <alignment horizontal="right" vertical="center"/>
    </xf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2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 wrapText="1"/>
    </xf>
    <xf numFmtId="10" fontId="2" fillId="0" borderId="0" xfId="1" applyNumberFormat="1" applyFont="1" applyAlignment="1">
      <alignment vertical="center"/>
    </xf>
    <xf numFmtId="10" fontId="1" fillId="0" borderId="1" xfId="1" applyNumberFormat="1" applyFont="1" applyBorder="1" applyAlignment="1">
      <alignment horizontal="center" vertical="center" wrapText="1"/>
    </xf>
    <xf numFmtId="10" fontId="2" fillId="0" borderId="1" xfId="1" applyNumberFormat="1" applyFont="1" applyBorder="1" applyAlignment="1">
      <alignment horizontal="center" vertical="center"/>
    </xf>
    <xf numFmtId="10" fontId="1" fillId="0" borderId="1" xfId="1" applyNumberFormat="1" applyFont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1" xfId="0" applyNumberFormat="1" applyFont="1" applyBorder="1" applyAlignment="1">
      <alignment vertical="center"/>
    </xf>
    <xf numFmtId="10" fontId="5" fillId="0" borderId="1" xfId="1" applyNumberFormat="1" applyFont="1" applyBorder="1" applyAlignment="1">
      <alignment vertical="center"/>
    </xf>
    <xf numFmtId="3" fontId="2" fillId="0" borderId="7" xfId="0" applyNumberFormat="1" applyFont="1" applyBorder="1" applyAlignment="1">
      <alignment horizontal="right" vertical="center"/>
    </xf>
    <xf numFmtId="3" fontId="3" fillId="0" borderId="7" xfId="0" applyNumberFormat="1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3" fontId="2" fillId="0" borderId="7" xfId="0" applyNumberFormat="1" applyFont="1" applyBorder="1" applyAlignment="1">
      <alignment vertical="center"/>
    </xf>
    <xf numFmtId="10" fontId="2" fillId="0" borderId="7" xfId="1" applyNumberFormat="1" applyFont="1" applyBorder="1" applyAlignment="1">
      <alignment vertical="center"/>
    </xf>
    <xf numFmtId="164" fontId="1" fillId="0" borderId="11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3" fontId="2" fillId="0" borderId="11" xfId="0" applyNumberFormat="1" applyFont="1" applyBorder="1" applyAlignment="1">
      <alignment vertical="center"/>
    </xf>
    <xf numFmtId="3" fontId="2" fillId="0" borderId="11" xfId="0" applyNumberFormat="1" applyFont="1" applyBorder="1" applyAlignment="1">
      <alignment horizontal="center" vertical="center"/>
    </xf>
    <xf numFmtId="10" fontId="2" fillId="0" borderId="11" xfId="1" applyNumberFormat="1" applyFont="1" applyBorder="1" applyAlignment="1">
      <alignment vertical="center"/>
    </xf>
    <xf numFmtId="3" fontId="1" fillId="3" borderId="10" xfId="0" applyNumberFormat="1" applyFont="1" applyFill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center"/>
    </xf>
    <xf numFmtId="3" fontId="3" fillId="0" borderId="7" xfId="0" applyNumberFormat="1" applyFont="1" applyBorder="1" applyAlignment="1">
      <alignment vertical="center"/>
    </xf>
    <xf numFmtId="10" fontId="1" fillId="3" borderId="10" xfId="1" applyNumberFormat="1" applyFont="1" applyFill="1" applyBorder="1" applyAlignment="1">
      <alignment horizontal="right" vertical="center" wrapText="1"/>
    </xf>
    <xf numFmtId="3" fontId="5" fillId="0" borderId="7" xfId="0" applyNumberFormat="1" applyFont="1" applyBorder="1" applyAlignment="1">
      <alignment vertical="center"/>
    </xf>
    <xf numFmtId="3" fontId="5" fillId="0" borderId="12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10" fontId="2" fillId="0" borderId="12" xfId="1" applyNumberFormat="1" applyFont="1" applyBorder="1" applyAlignment="1">
      <alignment vertical="center"/>
    </xf>
    <xf numFmtId="3" fontId="3" fillId="0" borderId="11" xfId="0" applyNumberFormat="1" applyFont="1" applyBorder="1" applyAlignment="1">
      <alignment horizontal="right" vertical="center"/>
    </xf>
    <xf numFmtId="0" fontId="2" fillId="0" borderId="11" xfId="0" applyFont="1" applyBorder="1" applyAlignment="1">
      <alignment vertical="center"/>
    </xf>
    <xf numFmtId="10" fontId="2" fillId="5" borderId="1" xfId="1" applyNumberFormat="1" applyFont="1" applyFill="1" applyBorder="1" applyAlignment="1">
      <alignment vertical="center"/>
    </xf>
    <xf numFmtId="10" fontId="2" fillId="6" borderId="10" xfId="1" applyNumberFormat="1" applyFont="1" applyFill="1" applyBorder="1" applyAlignment="1">
      <alignment vertical="center"/>
    </xf>
    <xf numFmtId="10" fontId="1" fillId="6" borderId="10" xfId="1" applyNumberFormat="1" applyFont="1" applyFill="1" applyBorder="1" applyAlignment="1">
      <alignment vertical="center"/>
    </xf>
    <xf numFmtId="10" fontId="1" fillId="5" borderId="1" xfId="1" applyNumberFormat="1" applyFont="1" applyFill="1" applyBorder="1" applyAlignment="1">
      <alignment vertical="center"/>
    </xf>
    <xf numFmtId="10" fontId="1" fillId="0" borderId="7" xfId="1" applyNumberFormat="1" applyFont="1" applyBorder="1" applyAlignment="1">
      <alignment vertical="center"/>
    </xf>
    <xf numFmtId="3" fontId="1" fillId="6" borderId="10" xfId="0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3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3" fillId="0" borderId="2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9" fillId="0" borderId="3" xfId="0" applyFont="1" applyBorder="1" applyAlignment="1">
      <alignment horizontal="right" vertical="center"/>
    </xf>
    <xf numFmtId="0" fontId="1" fillId="6" borderId="4" xfId="0" applyFont="1" applyFill="1" applyBorder="1" applyAlignment="1">
      <alignment vertical="center" wrapText="1"/>
    </xf>
    <xf numFmtId="0" fontId="1" fillId="6" borderId="5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</cellXfs>
  <cellStyles count="2">
    <cellStyle name="Normál" xfId="0" builtinId="0"/>
    <cellStyle name="Százalék" xfId="1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[1. melléklet 2025_1v_kész_20251231_beszámoló.xlsx]Munka6!A bevételek teljesítése 2025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A bevételek alakulása bevétel típusonként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hu-HU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Munka6!$B$3</c:f>
              <c:strCache>
                <c:ptCount val="1"/>
                <c:pt idx="0">
                  <c:v>Összeg / Előirányzat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Munka6!$A$4:$A$11</c:f>
              <c:strCache>
                <c:ptCount val="7"/>
                <c:pt idx="0">
                  <c:v>B1 Működési célú támogatások államháztartáson belülről</c:v>
                </c:pt>
                <c:pt idx="1">
                  <c:v>B2 Felhalmozási célú támogatások államháztartáson belülről</c:v>
                </c:pt>
                <c:pt idx="2">
                  <c:v>B3 Közhatalmi bevételek</c:v>
                </c:pt>
                <c:pt idx="3">
                  <c:v>B4 Működési bevételek</c:v>
                </c:pt>
                <c:pt idx="4">
                  <c:v>B5 Felhalmozási bevételek</c:v>
                </c:pt>
                <c:pt idx="5">
                  <c:v>B6 Működési célú átvett pénzeszközök</c:v>
                </c:pt>
                <c:pt idx="6">
                  <c:v>B7 Felhalmozási célú átvett pénzeszközök</c:v>
                </c:pt>
              </c:strCache>
            </c:strRef>
          </c:cat>
          <c:val>
            <c:numRef>
              <c:f>Munka6!$B$4:$B$11</c:f>
              <c:numCache>
                <c:formatCode>#,##0</c:formatCode>
                <c:ptCount val="7"/>
                <c:pt idx="0">
                  <c:v>584192170</c:v>
                </c:pt>
                <c:pt idx="1">
                  <c:v>254501572</c:v>
                </c:pt>
                <c:pt idx="2">
                  <c:v>81944717</c:v>
                </c:pt>
                <c:pt idx="3">
                  <c:v>69154006</c:v>
                </c:pt>
                <c:pt idx="4">
                  <c:v>250000</c:v>
                </c:pt>
                <c:pt idx="5">
                  <c:v>54504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444-461C-B41E-F3B4323D08F9}"/>
            </c:ext>
          </c:extLst>
        </c:ser>
        <c:ser>
          <c:idx val="1"/>
          <c:order val="1"/>
          <c:tx>
            <c:strRef>
              <c:f>Munka6!$C$3</c:f>
              <c:strCache>
                <c:ptCount val="1"/>
                <c:pt idx="0">
                  <c:v>Összeg / Teljesítés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Munka6!$A$4:$A$11</c:f>
              <c:strCache>
                <c:ptCount val="7"/>
                <c:pt idx="0">
                  <c:v>B1 Működési célú támogatások államháztartáson belülről</c:v>
                </c:pt>
                <c:pt idx="1">
                  <c:v>B2 Felhalmozási célú támogatások államháztartáson belülről</c:v>
                </c:pt>
                <c:pt idx="2">
                  <c:v>B3 Közhatalmi bevételek</c:v>
                </c:pt>
                <c:pt idx="3">
                  <c:v>B4 Működési bevételek</c:v>
                </c:pt>
                <c:pt idx="4">
                  <c:v>B5 Felhalmozási bevételek</c:v>
                </c:pt>
                <c:pt idx="5">
                  <c:v>B6 Működési célú átvett pénzeszközök</c:v>
                </c:pt>
                <c:pt idx="6">
                  <c:v>B7 Felhalmozási célú átvett pénzeszközök</c:v>
                </c:pt>
              </c:strCache>
            </c:strRef>
          </c:cat>
          <c:val>
            <c:numRef>
              <c:f>Munka6!$C$4:$C$11</c:f>
              <c:numCache>
                <c:formatCode>#,##0</c:formatCode>
                <c:ptCount val="7"/>
                <c:pt idx="0">
                  <c:v>584805976</c:v>
                </c:pt>
                <c:pt idx="1">
                  <c:v>15048707</c:v>
                </c:pt>
                <c:pt idx="2">
                  <c:v>82547002</c:v>
                </c:pt>
                <c:pt idx="3">
                  <c:v>73998379</c:v>
                </c:pt>
                <c:pt idx="4">
                  <c:v>250000</c:v>
                </c:pt>
                <c:pt idx="5">
                  <c:v>328915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444-461C-B41E-F3B4323D08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95023520"/>
        <c:axId val="1995022080"/>
      </c:barChart>
      <c:catAx>
        <c:axId val="199502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95022080"/>
        <c:crosses val="autoZero"/>
        <c:auto val="1"/>
        <c:lblAlgn val="ctr"/>
        <c:lblOffset val="100"/>
        <c:noMultiLvlLbl val="0"/>
      </c:catAx>
      <c:valAx>
        <c:axId val="1995022080"/>
        <c:scaling>
          <c:orientation val="minMax"/>
          <c:max val="600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1995023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hu-H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hu-HU"/>
              <a:t>Költségvetési bevételek alakulása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bar"/>
        <c:grouping val="percentStacked"/>
        <c:varyColors val="0"/>
        <c:ser>
          <c:idx val="0"/>
          <c:order val="0"/>
          <c:tx>
            <c:strRef>
              <c:f>Munka2!$A$2</c:f>
              <c:strCache>
                <c:ptCount val="1"/>
                <c:pt idx="0">
                  <c:v>B1 Működési célú támogatások államháztartáson belülről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Munka2!$B$2:$C$2</c:f>
              <c:numCache>
                <c:formatCode>#,##0</c:formatCode>
                <c:ptCount val="2"/>
                <c:pt idx="0">
                  <c:v>584192170</c:v>
                </c:pt>
                <c:pt idx="1">
                  <c:v>584805976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A5-482A-B702-992BEE5A767F}"/>
            </c:ext>
          </c:extLst>
        </c:ser>
        <c:ser>
          <c:idx val="1"/>
          <c:order val="1"/>
          <c:tx>
            <c:strRef>
              <c:f>Munka2!$A$3</c:f>
              <c:strCache>
                <c:ptCount val="1"/>
                <c:pt idx="0">
                  <c:v>B2 Felhalmozási célú támogatások államháztartáson belülről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Munka2!$B$3:$C$3</c:f>
              <c:numCache>
                <c:formatCode>#,##0</c:formatCode>
                <c:ptCount val="2"/>
                <c:pt idx="0">
                  <c:v>254501572</c:v>
                </c:pt>
                <c:pt idx="1">
                  <c:v>15048707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A5-482A-B702-992BEE5A767F}"/>
            </c:ext>
          </c:extLst>
        </c:ser>
        <c:ser>
          <c:idx val="2"/>
          <c:order val="2"/>
          <c:tx>
            <c:strRef>
              <c:f>Munka2!$A$4</c:f>
              <c:strCache>
                <c:ptCount val="1"/>
                <c:pt idx="0">
                  <c:v>B3 Közhatalmi bevételek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Munka2!$B$4:$C$4</c:f>
              <c:numCache>
                <c:formatCode>#,##0</c:formatCode>
                <c:ptCount val="2"/>
                <c:pt idx="0">
                  <c:v>81944717</c:v>
                </c:pt>
                <c:pt idx="1">
                  <c:v>82547002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A5-482A-B702-992BEE5A767F}"/>
            </c:ext>
          </c:extLst>
        </c:ser>
        <c:ser>
          <c:idx val="3"/>
          <c:order val="3"/>
          <c:tx>
            <c:strRef>
              <c:f>Munka2!$A$5</c:f>
              <c:strCache>
                <c:ptCount val="1"/>
                <c:pt idx="0">
                  <c:v>B4 Működési bevételek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Munka2!$B$5:$C$5</c:f>
              <c:numCache>
                <c:formatCode>#,##0</c:formatCode>
                <c:ptCount val="2"/>
                <c:pt idx="0">
                  <c:v>69154006</c:v>
                </c:pt>
                <c:pt idx="1">
                  <c:v>73998379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A5-482A-B702-992BEE5A767F}"/>
            </c:ext>
          </c:extLst>
        </c:ser>
        <c:ser>
          <c:idx val="4"/>
          <c:order val="4"/>
          <c:tx>
            <c:strRef>
              <c:f>Munka2!$A$6</c:f>
              <c:strCache>
                <c:ptCount val="1"/>
                <c:pt idx="0">
                  <c:v>B5 Felhalmozási bevételek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Munka2!$B$6:$C$6</c:f>
              <c:numCache>
                <c:formatCode>#,##0</c:formatCode>
                <c:ptCount val="2"/>
                <c:pt idx="0">
                  <c:v>250000</c:v>
                </c:pt>
                <c:pt idx="1">
                  <c:v>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A5-482A-B702-992BEE5A767F}"/>
            </c:ext>
          </c:extLst>
        </c:ser>
        <c:ser>
          <c:idx val="5"/>
          <c:order val="5"/>
          <c:tx>
            <c:strRef>
              <c:f>Munka2!$A$7</c:f>
              <c:strCache>
                <c:ptCount val="1"/>
                <c:pt idx="0">
                  <c:v>B6 Működési célú átvett pénzeszközök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Munka2!$B$7:$C$7</c:f>
              <c:numCache>
                <c:formatCode>#,##0</c:formatCode>
                <c:ptCount val="2"/>
                <c:pt idx="0">
                  <c:v>54504</c:v>
                </c:pt>
                <c:pt idx="1">
                  <c:v>328915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A5-482A-B702-992BEE5A767F}"/>
            </c:ext>
          </c:extLst>
        </c:ser>
        <c:ser>
          <c:idx val="6"/>
          <c:order val="6"/>
          <c:tx>
            <c:strRef>
              <c:f>Munka2!$A$8</c:f>
              <c:strCache>
                <c:ptCount val="1"/>
                <c:pt idx="0">
                  <c:v>B7 Felhalmozási célú átvett pénzeszközök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  <a:sp3d/>
          </c:spPr>
          <c:invertIfNegative val="0"/>
          <c:cat>
            <c:strRef>
              <c:f>Munka2!$B$1:$C$1</c:f>
              <c:strCache>
                <c:ptCount val="2"/>
                <c:pt idx="0">
                  <c:v>Előirányzat</c:v>
                </c:pt>
                <c:pt idx="1">
                  <c:v>Teljesítés</c:v>
                </c:pt>
              </c:strCache>
            </c:strRef>
          </c:cat>
          <c:val>
            <c:numRef>
              <c:f>Munka2!$B$8:$C$8</c:f>
              <c:numCache>
                <c:formatCode>#,##0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AA5-482A-B702-992BEE5A76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047088144"/>
        <c:axId val="2047103984"/>
        <c:axId val="0"/>
      </c:bar3DChart>
      <c:catAx>
        <c:axId val="20470881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103984"/>
        <c:crosses val="autoZero"/>
        <c:auto val="1"/>
        <c:lblAlgn val="ctr"/>
        <c:lblOffset val="100"/>
        <c:noMultiLvlLbl val="0"/>
      </c:catAx>
      <c:valAx>
        <c:axId val="20471039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hu-HU"/>
          </a:p>
        </c:txPr>
        <c:crossAx val="2047088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982913209674295"/>
          <c:y val="0.46827601388536111"/>
          <c:w val="0.51586728672338777"/>
          <c:h val="0.501616459232918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hu-H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hu-H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1047751</xdr:colOff>
      <xdr:row>0</xdr:row>
      <xdr:rowOff>9525</xdr:rowOff>
    </xdr:from>
    <xdr:to>
      <xdr:col>13</xdr:col>
      <xdr:colOff>323851</xdr:colOff>
      <xdr:row>22</xdr:row>
      <xdr:rowOff>66675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9D3E56E2-7095-C49A-D843-CE2CFCB0EC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304800</xdr:colOff>
      <xdr:row>0</xdr:row>
      <xdr:rowOff>95250</xdr:rowOff>
    </xdr:from>
    <xdr:to>
      <xdr:col>12</xdr:col>
      <xdr:colOff>495300</xdr:colOff>
      <xdr:row>17</xdr:row>
      <xdr:rowOff>133350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4C097F13-882E-2AAF-77D2-0756B3DDAD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3%20m&#243;dos&#237;t&#225;s\1.%20mell&#233;klet%202025_1v_k&#233;sz_20251231.xlsx" TargetMode="External"/><Relationship Id="rId1" Type="http://schemas.openxmlformats.org/officeDocument/2006/relationships/externalLinkPath" Target="/K&#214;LTS&#201;GVET&#201;S/2025/3%20m&#243;dos&#237;t&#225;s/1.%20mell&#233;klet%202025_1v_k&#233;sz_20251231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SERVERBNB\home\K&#214;LTS&#201;GVET&#201;S\2025\2%20m&#243;dos&#237;t&#225;s\1.%20mell&#233;klet%202025_1v_k&#233;sz_20250930.xlsx" TargetMode="External"/><Relationship Id="rId1" Type="http://schemas.openxmlformats.org/officeDocument/2006/relationships/externalLinkPath" Target="/K&#214;LTS&#201;GVET&#201;S/2025/2%20m&#243;dos&#237;t&#225;s/1.%20mell&#233;klet%202025_1v_k&#233;sz_202509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3">
          <cell r="J13">
            <v>102073231</v>
          </cell>
        </row>
        <row r="14">
          <cell r="J14">
            <v>14678031</v>
          </cell>
        </row>
        <row r="17">
          <cell r="J17">
            <v>179048495</v>
          </cell>
        </row>
        <row r="20">
          <cell r="J20">
            <v>56119616</v>
          </cell>
        </row>
        <row r="21">
          <cell r="J21">
            <v>7140000</v>
          </cell>
        </row>
        <row r="24">
          <cell r="J24">
            <v>61940749</v>
          </cell>
        </row>
        <row r="25">
          <cell r="J25">
            <v>3211950</v>
          </cell>
        </row>
        <row r="28">
          <cell r="J28">
            <v>10567588</v>
          </cell>
        </row>
        <row r="31">
          <cell r="J31">
            <v>7244080</v>
          </cell>
        </row>
        <row r="32">
          <cell r="J32">
            <v>4268828</v>
          </cell>
        </row>
        <row r="33">
          <cell r="J33">
            <v>15080</v>
          </cell>
        </row>
        <row r="34">
          <cell r="J34">
            <v>4500000</v>
          </cell>
        </row>
        <row r="37">
          <cell r="J37">
            <v>221830</v>
          </cell>
        </row>
        <row r="38">
          <cell r="J38">
            <v>1204718</v>
          </cell>
        </row>
        <row r="42">
          <cell r="J42">
            <v>36258000</v>
          </cell>
        </row>
        <row r="43">
          <cell r="J43">
            <v>1080000</v>
          </cell>
        </row>
        <row r="44">
          <cell r="J44">
            <v>5122226</v>
          </cell>
        </row>
        <row r="45">
          <cell r="J45">
            <v>32574706</v>
          </cell>
        </row>
        <row r="46">
          <cell r="J46">
            <v>11504840</v>
          </cell>
        </row>
        <row r="47">
          <cell r="J47">
            <v>0</v>
          </cell>
        </row>
        <row r="48">
          <cell r="J48">
            <v>17460000</v>
          </cell>
        </row>
        <row r="49">
          <cell r="J49">
            <v>2573580</v>
          </cell>
        </row>
        <row r="54">
          <cell r="J54">
            <v>121000</v>
          </cell>
        </row>
        <row r="55">
          <cell r="J55">
            <v>3100000</v>
          </cell>
        </row>
        <row r="56">
          <cell r="J56">
            <v>77023717</v>
          </cell>
        </row>
        <row r="57">
          <cell r="J57">
            <v>0</v>
          </cell>
        </row>
        <row r="58">
          <cell r="J58">
            <v>1700000</v>
          </cell>
        </row>
        <row r="61">
          <cell r="J61">
            <v>20000</v>
          </cell>
        </row>
        <row r="62">
          <cell r="J62">
            <v>358330</v>
          </cell>
        </row>
        <row r="63">
          <cell r="J63">
            <v>6417899</v>
          </cell>
        </row>
        <row r="64">
          <cell r="J64">
            <v>962118</v>
          </cell>
        </row>
        <row r="65">
          <cell r="J65">
            <v>1572245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6880500</v>
          </cell>
        </row>
        <row r="71">
          <cell r="J71">
            <v>54504</v>
          </cell>
        </row>
        <row r="76">
          <cell r="J76">
            <v>326000</v>
          </cell>
        </row>
        <row r="80">
          <cell r="J80">
            <v>44786388</v>
          </cell>
        </row>
        <row r="81">
          <cell r="J81">
            <v>194666477</v>
          </cell>
        </row>
        <row r="82">
          <cell r="J82">
            <v>10000000</v>
          </cell>
        </row>
        <row r="83">
          <cell r="J83">
            <v>4722707</v>
          </cell>
        </row>
        <row r="88">
          <cell r="J88">
            <v>250000</v>
          </cell>
        </row>
        <row r="100">
          <cell r="J100">
            <v>13756583</v>
          </cell>
        </row>
        <row r="101">
          <cell r="J101">
            <v>5259073</v>
          </cell>
        </row>
        <row r="102">
          <cell r="J102">
            <v>1059841</v>
          </cell>
        </row>
        <row r="105">
          <cell r="J105">
            <v>38550794</v>
          </cell>
        </row>
        <row r="106">
          <cell r="J106">
            <v>181988</v>
          </cell>
        </row>
        <row r="107">
          <cell r="J107">
            <v>608373</v>
          </cell>
        </row>
        <row r="108">
          <cell r="J108">
            <v>402329</v>
          </cell>
        </row>
        <row r="109">
          <cell r="J109">
            <v>10511510</v>
          </cell>
        </row>
        <row r="110">
          <cell r="J110">
            <v>0</v>
          </cell>
        </row>
        <row r="111">
          <cell r="J111">
            <v>693000</v>
          </cell>
        </row>
        <row r="112">
          <cell r="J112">
            <v>1891941</v>
          </cell>
        </row>
        <row r="125">
          <cell r="J125">
            <v>3618544</v>
          </cell>
        </row>
        <row r="128">
          <cell r="J128">
            <v>0</v>
          </cell>
        </row>
        <row r="129">
          <cell r="J129">
            <v>0</v>
          </cell>
        </row>
        <row r="130">
          <cell r="J130">
            <v>2292</v>
          </cell>
        </row>
        <row r="143">
          <cell r="J143">
            <v>1690581</v>
          </cell>
        </row>
        <row r="147">
          <cell r="J147">
            <v>77164</v>
          </cell>
        </row>
        <row r="148">
          <cell r="J148">
            <v>0</v>
          </cell>
        </row>
        <row r="149">
          <cell r="J149">
            <v>20836</v>
          </cell>
        </row>
        <row r="150">
          <cell r="J150">
            <v>2687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unka1"/>
      <sheetName val="Munka2"/>
      <sheetName val="Munka3"/>
    </sheetNames>
    <sheetDataSet>
      <sheetData sheetId="0">
        <row r="13">
          <cell r="H13">
            <v>102073245</v>
          </cell>
        </row>
        <row r="128">
          <cell r="H128">
            <v>0</v>
          </cell>
        </row>
        <row r="131">
          <cell r="H131">
            <v>0</v>
          </cell>
        </row>
        <row r="132">
          <cell r="H132">
            <v>0</v>
          </cell>
        </row>
        <row r="133">
          <cell r="H133">
            <v>0</v>
          </cell>
        </row>
        <row r="148">
          <cell r="H148">
            <v>0</v>
          </cell>
        </row>
        <row r="151">
          <cell r="H151">
            <v>0</v>
          </cell>
        </row>
        <row r="152">
          <cell r="H152">
            <v>0</v>
          </cell>
        </row>
        <row r="153">
          <cell r="H153">
            <v>0</v>
          </cell>
        </row>
        <row r="154">
          <cell r="H154">
            <v>0</v>
          </cell>
        </row>
      </sheetData>
      <sheetData sheetId="1"/>
      <sheetData sheetId="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ZicsT" refreshedDate="46147.563109953706" createdVersion="8" refreshedVersion="8" minRefreshableVersion="3" recordCount="7" xr:uid="{96860B6E-D5D4-4899-A493-E73BE32E727C}">
  <cacheSource type="worksheet">
    <worksheetSource ref="A1:C8" sheet="Munka2"/>
  </cacheSource>
  <cacheFields count="3">
    <cacheField name="Mező1" numFmtId="0">
      <sharedItems count="7">
        <s v="B1 Működési célú támogatások államháztartáson belülről"/>
        <s v="B2 Felhalmozási célú támogatások államháztartáson belülről"/>
        <s v="B3 Közhatalmi bevételek"/>
        <s v="B4 Működési bevételek"/>
        <s v="B5 Felhalmozási bevételek"/>
        <s v="B6 Működési célú átvett pénzeszközök"/>
        <s v="B7 Felhalmozási célú átvett pénzeszközök"/>
      </sharedItems>
    </cacheField>
    <cacheField name="Előirányzat" numFmtId="3">
      <sharedItems containsSemiMixedTypes="0" containsString="0" containsNumber="1" containsInteger="1" minValue="0" maxValue="584192170"/>
    </cacheField>
    <cacheField name="Teljesítés" numFmtId="3">
      <sharedItems containsSemiMixedTypes="0" containsString="0" containsNumber="1" containsInteger="1" minValue="0" maxValue="58480597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x v="0"/>
    <n v="584192170"/>
    <n v="584805976"/>
  </r>
  <r>
    <x v="1"/>
    <n v="254501572"/>
    <n v="15048707"/>
  </r>
  <r>
    <x v="2"/>
    <n v="81944717"/>
    <n v="82547002"/>
  </r>
  <r>
    <x v="3"/>
    <n v="69154006"/>
    <n v="73998379"/>
  </r>
  <r>
    <x v="4"/>
    <n v="250000"/>
    <n v="250000"/>
  </r>
  <r>
    <x v="5"/>
    <n v="54504"/>
    <n v="328915"/>
  </r>
  <r>
    <x v="6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B96B7D-F66A-4C16-96D0-C2956DAB819F}" name="A bevételek teljesítése 2025" cacheId="6" applyNumberFormats="0" applyBorderFormats="0" applyFontFormats="0" applyPatternFormats="0" applyAlignmentFormats="0" applyWidthHeightFormats="1" dataCaption="Értékek" updatedVersion="8" minRefreshableVersion="3" useAutoFormatting="1" itemPrintTitles="1" createdVersion="8" indent="0" outline="1" outlineData="1" multipleFieldFilters="0" chartFormat="9">
  <location ref="A3:C11" firstHeaderRow="0" firstDataRow="1" firstDataCol="1"/>
  <pivotFields count="3">
    <pivotField axis="axisRow" showAll="0">
      <items count="8">
        <item x="0"/>
        <item x="1"/>
        <item x="2"/>
        <item x="3"/>
        <item x="4"/>
        <item x="5"/>
        <item x="6"/>
        <item t="default"/>
      </items>
    </pivotField>
    <pivotField dataField="1" numFmtId="3" showAll="0"/>
    <pivotField dataField="1" numFmtId="3" showAll="0"/>
  </pivotFields>
  <rowFields count="1">
    <field x="0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2">
    <i>
      <x/>
    </i>
    <i i="1">
      <x v="1"/>
    </i>
  </colItems>
  <dataFields count="2">
    <dataField name="Összeg / Előirányzat" fld="1" baseField="0" baseItem="0" numFmtId="3"/>
    <dataField name="Összeg / Teljesítés" fld="2" baseField="0" baseItem="0" numFmtId="3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3"/>
  <sheetViews>
    <sheetView tabSelected="1" view="pageBreakPreview" topLeftCell="A3" zoomScale="85" zoomScaleSheetLayoutView="85" workbookViewId="0">
      <selection activeCell="K5" sqref="K5"/>
    </sheetView>
  </sheetViews>
  <sheetFormatPr defaultColWidth="9.140625" defaultRowHeight="15.75" x14ac:dyDescent="0.2"/>
  <cols>
    <col min="1" max="1" width="3.28515625" style="13" customWidth="1"/>
    <col min="2" max="2" width="3.7109375" style="13" customWidth="1"/>
    <col min="3" max="3" width="93.42578125" style="1" customWidth="1"/>
    <col min="4" max="4" width="23.140625" style="11" customWidth="1"/>
    <col min="5" max="5" width="13.28515625" style="18" hidden="1" customWidth="1"/>
    <col min="6" max="6" width="21.140625" style="1" hidden="1" customWidth="1"/>
    <col min="7" max="7" width="13.5703125" style="1" hidden="1" customWidth="1"/>
    <col min="8" max="8" width="15.7109375" style="1" customWidth="1"/>
    <col min="9" max="9" width="15.5703125" style="11" customWidth="1"/>
    <col min="10" max="10" width="11.5703125" style="55" customWidth="1"/>
    <col min="11" max="11" width="25.42578125" style="1" customWidth="1"/>
    <col min="12" max="16384" width="9.140625" style="1"/>
  </cols>
  <sheetData>
    <row r="1" spans="1:12" ht="20.25" customHeight="1" x14ac:dyDescent="0.2">
      <c r="A1" s="122" t="s">
        <v>6</v>
      </c>
      <c r="B1" s="122"/>
      <c r="C1" s="122"/>
      <c r="D1" s="122"/>
      <c r="E1" s="122"/>
      <c r="F1" s="122"/>
      <c r="G1" s="122"/>
      <c r="H1" s="122"/>
      <c r="I1" s="122"/>
      <c r="J1" s="122"/>
    </row>
    <row r="2" spans="1:12" ht="20.25" customHeight="1" x14ac:dyDescent="0.2">
      <c r="A2" s="128" t="s">
        <v>138</v>
      </c>
      <c r="B2" s="128"/>
      <c r="C2" s="128"/>
      <c r="D2" s="128"/>
      <c r="E2" s="128"/>
      <c r="F2" s="128"/>
      <c r="G2" s="128"/>
      <c r="H2" s="128"/>
      <c r="I2" s="128"/>
      <c r="J2" s="128"/>
      <c r="K2" s="94"/>
      <c r="L2" s="94"/>
    </row>
    <row r="3" spans="1:12" ht="20.25" customHeight="1" x14ac:dyDescent="0.2">
      <c r="A3" s="120" t="s">
        <v>127</v>
      </c>
      <c r="B3" s="120"/>
      <c r="C3" s="120"/>
      <c r="D3" s="120"/>
      <c r="E3" s="120"/>
      <c r="F3" s="120"/>
      <c r="G3" s="120"/>
      <c r="H3" s="120"/>
      <c r="I3" s="120"/>
      <c r="J3" s="120"/>
    </row>
    <row r="4" spans="1:12" ht="20.25" customHeight="1" x14ac:dyDescent="0.2">
      <c r="A4" s="120" t="s">
        <v>103</v>
      </c>
      <c r="B4" s="120"/>
      <c r="C4" s="120"/>
      <c r="D4" s="120"/>
      <c r="E4" s="120"/>
      <c r="F4" s="120"/>
      <c r="G4" s="120"/>
      <c r="H4" s="120"/>
      <c r="I4" s="120"/>
      <c r="J4" s="120"/>
    </row>
    <row r="5" spans="1:12" ht="20.25" customHeight="1" x14ac:dyDescent="0.2">
      <c r="A5" s="120"/>
      <c r="B5" s="121"/>
      <c r="C5" s="121"/>
      <c r="D5" s="121"/>
    </row>
    <row r="6" spans="1:12" ht="20.25" customHeight="1" x14ac:dyDescent="0.2">
      <c r="A6" s="123" t="s">
        <v>84</v>
      </c>
      <c r="B6" s="123"/>
      <c r="C6" s="123"/>
      <c r="D6" s="123"/>
      <c r="E6" s="123"/>
      <c r="F6" s="123"/>
      <c r="G6" s="123"/>
      <c r="H6" s="123"/>
      <c r="I6" s="123"/>
      <c r="J6" s="123"/>
    </row>
    <row r="7" spans="1:12" s="13" customFormat="1" ht="53.25" customHeight="1" x14ac:dyDescent="0.2">
      <c r="A7" s="116" t="s">
        <v>5</v>
      </c>
      <c r="B7" s="105"/>
      <c r="C7" s="105"/>
      <c r="D7" s="9" t="s">
        <v>14</v>
      </c>
      <c r="E7" s="49" t="s">
        <v>120</v>
      </c>
      <c r="F7" s="9" t="s">
        <v>111</v>
      </c>
      <c r="G7" s="49" t="s">
        <v>120</v>
      </c>
      <c r="H7" s="9" t="s">
        <v>131</v>
      </c>
      <c r="I7" s="51" t="s">
        <v>132</v>
      </c>
      <c r="J7" s="56" t="s">
        <v>121</v>
      </c>
    </row>
    <row r="8" spans="1:12" s="13" customFormat="1" ht="20.25" customHeight="1" x14ac:dyDescent="0.2">
      <c r="A8" s="14"/>
      <c r="B8" s="15"/>
      <c r="C8" s="16" t="s">
        <v>80</v>
      </c>
      <c r="D8" s="9"/>
      <c r="E8" s="43"/>
      <c r="F8" s="9"/>
      <c r="G8" s="15"/>
      <c r="H8" s="15"/>
      <c r="I8" s="52"/>
      <c r="J8" s="57"/>
    </row>
    <row r="9" spans="1:12" s="13" customFormat="1" ht="20.25" customHeight="1" x14ac:dyDescent="0.2">
      <c r="A9" s="14"/>
      <c r="B9" s="15"/>
      <c r="C9" s="16" t="s">
        <v>60</v>
      </c>
      <c r="D9" s="9"/>
      <c r="E9" s="43"/>
      <c r="F9" s="9"/>
      <c r="G9" s="15"/>
      <c r="H9" s="15"/>
      <c r="I9" s="52"/>
      <c r="J9" s="57"/>
    </row>
    <row r="10" spans="1:12" s="12" customFormat="1" ht="20.25" customHeight="1" x14ac:dyDescent="0.2">
      <c r="A10" s="116" t="s">
        <v>27</v>
      </c>
      <c r="B10" s="116"/>
      <c r="C10" s="2" t="s">
        <v>8</v>
      </c>
      <c r="D10" s="10"/>
      <c r="E10" s="28"/>
      <c r="F10" s="10"/>
      <c r="G10" s="2"/>
      <c r="H10" s="2"/>
      <c r="I10" s="53"/>
      <c r="J10" s="58"/>
    </row>
    <row r="11" spans="1:12" s="12" customFormat="1" ht="20.25" customHeight="1" x14ac:dyDescent="0.2">
      <c r="A11" s="125" t="s">
        <v>33</v>
      </c>
      <c r="B11" s="126"/>
      <c r="C11" s="2" t="s">
        <v>20</v>
      </c>
      <c r="D11" s="10"/>
      <c r="E11" s="28"/>
      <c r="F11" s="10"/>
      <c r="G11" s="2"/>
      <c r="H11" s="2"/>
      <c r="I11" s="53"/>
      <c r="J11" s="58"/>
    </row>
    <row r="12" spans="1:12" ht="20.25" customHeight="1" x14ac:dyDescent="0.2">
      <c r="A12" s="124" t="s">
        <v>34</v>
      </c>
      <c r="B12" s="127"/>
      <c r="C12" s="7" t="s">
        <v>66</v>
      </c>
      <c r="D12" s="21">
        <f>SUM(D13:D14)</f>
        <v>95960133</v>
      </c>
      <c r="E12" s="21">
        <f t="shared" ref="E12:I12" si="0">SUM(E13:E14)</f>
        <v>20791143</v>
      </c>
      <c r="F12" s="21">
        <f t="shared" si="0"/>
        <v>116751276</v>
      </c>
      <c r="G12" s="21">
        <f t="shared" si="0"/>
        <v>0</v>
      </c>
      <c r="H12" s="21">
        <f t="shared" si="0"/>
        <v>116751262</v>
      </c>
      <c r="I12" s="21">
        <f t="shared" si="0"/>
        <v>116751262</v>
      </c>
      <c r="J12" s="59">
        <f>I12/H12</f>
        <v>1</v>
      </c>
      <c r="K12" s="38">
        <v>95960133</v>
      </c>
    </row>
    <row r="13" spans="1:12" ht="20.25" customHeight="1" x14ac:dyDescent="0.2">
      <c r="A13" s="19"/>
      <c r="B13" s="19">
        <v>1</v>
      </c>
      <c r="C13" s="3" t="s">
        <v>64</v>
      </c>
      <c r="D13" s="17">
        <v>95960133</v>
      </c>
      <c r="E13" s="21">
        <v>6113112</v>
      </c>
      <c r="F13" s="17">
        <f>D13+E13</f>
        <v>102073245</v>
      </c>
      <c r="G13" s="3"/>
      <c r="H13" s="50">
        <f>[1]Munka1!$J13</f>
        <v>102073231</v>
      </c>
      <c r="I13" s="50">
        <v>102073245</v>
      </c>
      <c r="J13" s="59">
        <f t="shared" ref="J13:J81" si="1">I13/H13</f>
        <v>1.0000001371564304</v>
      </c>
      <c r="K13" s="38">
        <v>95960133</v>
      </c>
    </row>
    <row r="14" spans="1:12" ht="20.25" customHeight="1" x14ac:dyDescent="0.2">
      <c r="A14" s="19"/>
      <c r="B14" s="19">
        <v>2</v>
      </c>
      <c r="C14" s="4" t="s">
        <v>107</v>
      </c>
      <c r="D14" s="17">
        <v>0</v>
      </c>
      <c r="E14" s="21">
        <v>14678031</v>
      </c>
      <c r="F14" s="17">
        <f>D14+E14</f>
        <v>14678031</v>
      </c>
      <c r="G14" s="3"/>
      <c r="H14" s="50">
        <f>[1]Munka1!$J14</f>
        <v>14678031</v>
      </c>
      <c r="I14" s="50">
        <v>14678017</v>
      </c>
      <c r="J14" s="59">
        <f t="shared" si="1"/>
        <v>0.9999990461935937</v>
      </c>
      <c r="K14" s="38"/>
    </row>
    <row r="15" spans="1:12" ht="20.25" customHeight="1" x14ac:dyDescent="0.2">
      <c r="A15" s="15"/>
      <c r="B15" s="19"/>
      <c r="C15" s="3"/>
      <c r="D15" s="17"/>
      <c r="E15" s="21"/>
      <c r="F15" s="17"/>
      <c r="G15" s="3"/>
      <c r="H15" s="50"/>
      <c r="I15" s="50"/>
      <c r="J15" s="59"/>
      <c r="K15" s="38"/>
    </row>
    <row r="16" spans="1:12" ht="20.25" customHeight="1" x14ac:dyDescent="0.2">
      <c r="A16" s="124" t="s">
        <v>35</v>
      </c>
      <c r="B16" s="117"/>
      <c r="C16" s="7" t="s">
        <v>21</v>
      </c>
      <c r="D16" s="21">
        <f>SUM(D17:D17)</f>
        <v>170498056</v>
      </c>
      <c r="E16" s="21">
        <f t="shared" ref="E16:I16" si="2">SUM(E17:E17)</f>
        <v>1355459</v>
      </c>
      <c r="F16" s="21">
        <f t="shared" si="2"/>
        <v>171853515</v>
      </c>
      <c r="G16" s="21">
        <f t="shared" si="2"/>
        <v>0</v>
      </c>
      <c r="H16" s="21">
        <f t="shared" si="2"/>
        <v>179048495</v>
      </c>
      <c r="I16" s="21">
        <f t="shared" si="2"/>
        <v>179048495</v>
      </c>
      <c r="J16" s="59">
        <f t="shared" si="1"/>
        <v>1</v>
      </c>
      <c r="K16" s="38">
        <v>170498056</v>
      </c>
    </row>
    <row r="17" spans="1:11" ht="20.25" customHeight="1" x14ac:dyDescent="0.2">
      <c r="A17" s="19"/>
      <c r="B17" s="19">
        <v>1</v>
      </c>
      <c r="C17" s="3" t="s">
        <v>21</v>
      </c>
      <c r="D17" s="17">
        <v>170498056</v>
      </c>
      <c r="E17" s="21">
        <v>1355459</v>
      </c>
      <c r="F17" s="17">
        <f>D17+E17</f>
        <v>171853515</v>
      </c>
      <c r="G17" s="3"/>
      <c r="H17" s="50">
        <f>[1]Munka1!$J17</f>
        <v>179048495</v>
      </c>
      <c r="I17" s="50">
        <v>179048495</v>
      </c>
      <c r="J17" s="59">
        <f t="shared" si="1"/>
        <v>1</v>
      </c>
      <c r="K17" s="38">
        <v>170498056</v>
      </c>
    </row>
    <row r="18" spans="1:11" ht="20.25" customHeight="1" x14ac:dyDescent="0.2">
      <c r="A18" s="31"/>
      <c r="B18" s="30"/>
      <c r="C18" s="7"/>
      <c r="D18" s="17"/>
      <c r="E18" s="21"/>
      <c r="F18" s="17"/>
      <c r="G18" s="3"/>
      <c r="H18" s="50"/>
      <c r="I18" s="50"/>
      <c r="J18" s="59"/>
      <c r="K18" s="38"/>
    </row>
    <row r="19" spans="1:11" ht="20.25" customHeight="1" x14ac:dyDescent="0.2">
      <c r="A19" s="124" t="s">
        <v>36</v>
      </c>
      <c r="B19" s="117"/>
      <c r="C19" s="6" t="s">
        <v>22</v>
      </c>
      <c r="D19" s="21">
        <f>SUM(D20:D21)</f>
        <v>58678100</v>
      </c>
      <c r="E19" s="21">
        <f t="shared" ref="E19:I19" si="3">SUM(E20:E21)</f>
        <v>2700063</v>
      </c>
      <c r="F19" s="21">
        <f t="shared" si="3"/>
        <v>61378163</v>
      </c>
      <c r="G19" s="21">
        <f t="shared" si="3"/>
        <v>0</v>
      </c>
      <c r="H19" s="21">
        <f t="shared" si="3"/>
        <v>63259616</v>
      </c>
      <c r="I19" s="21">
        <f t="shared" si="3"/>
        <v>63259616</v>
      </c>
      <c r="J19" s="59">
        <f t="shared" si="1"/>
        <v>1</v>
      </c>
      <c r="K19" s="38">
        <v>58678100</v>
      </c>
    </row>
    <row r="20" spans="1:11" s="18" customFormat="1" ht="20.25" customHeight="1" x14ac:dyDescent="0.2">
      <c r="A20" s="19"/>
      <c r="B20" s="19">
        <v>1</v>
      </c>
      <c r="C20" s="4" t="s">
        <v>15</v>
      </c>
      <c r="D20" s="17">
        <v>52035000</v>
      </c>
      <c r="E20" s="21">
        <f>2203163+496900</f>
        <v>2700063</v>
      </c>
      <c r="F20" s="17">
        <f>D20+E20</f>
        <v>54735063</v>
      </c>
      <c r="G20" s="7"/>
      <c r="H20" s="50">
        <f>[1]Munka1!$J20</f>
        <v>56119616</v>
      </c>
      <c r="I20" s="50">
        <v>56119616</v>
      </c>
      <c r="J20" s="59">
        <f t="shared" si="1"/>
        <v>1</v>
      </c>
      <c r="K20" s="39">
        <v>52035000</v>
      </c>
    </row>
    <row r="21" spans="1:11" ht="20.25" customHeight="1" x14ac:dyDescent="0.2">
      <c r="A21" s="19"/>
      <c r="B21" s="19">
        <v>2</v>
      </c>
      <c r="C21" s="4" t="s">
        <v>89</v>
      </c>
      <c r="D21" s="17">
        <v>6643100</v>
      </c>
      <c r="E21" s="21">
        <v>0</v>
      </c>
      <c r="F21" s="17">
        <f>D21+E21</f>
        <v>6643100</v>
      </c>
      <c r="G21" s="3"/>
      <c r="H21" s="50">
        <f>[1]Munka1!$J21</f>
        <v>7140000</v>
      </c>
      <c r="I21" s="50">
        <v>7140000</v>
      </c>
      <c r="J21" s="59">
        <f t="shared" si="1"/>
        <v>1</v>
      </c>
      <c r="K21" s="38">
        <v>6643100</v>
      </c>
    </row>
    <row r="22" spans="1:11" ht="20.25" customHeight="1" x14ac:dyDescent="0.2">
      <c r="A22" s="19"/>
      <c r="B22" s="19"/>
      <c r="C22" s="3"/>
      <c r="D22" s="17"/>
      <c r="E22" s="21"/>
      <c r="F22" s="17"/>
      <c r="G22" s="3"/>
      <c r="H22" s="50"/>
      <c r="I22" s="50"/>
      <c r="J22" s="59"/>
      <c r="K22" s="38"/>
    </row>
    <row r="23" spans="1:11" ht="20.25" customHeight="1" x14ac:dyDescent="0.2">
      <c r="A23" s="124" t="s">
        <v>37</v>
      </c>
      <c r="B23" s="117"/>
      <c r="C23" s="7" t="s">
        <v>23</v>
      </c>
      <c r="D23" s="21">
        <f>SUM(D24:D25)</f>
        <v>62883793</v>
      </c>
      <c r="E23" s="21">
        <f t="shared" ref="E23:I23" si="4">SUM(E24:E25)</f>
        <v>3001250</v>
      </c>
      <c r="F23" s="21">
        <f t="shared" si="4"/>
        <v>65885043</v>
      </c>
      <c r="G23" s="21">
        <f t="shared" si="4"/>
        <v>0</v>
      </c>
      <c r="H23" s="21">
        <f t="shared" si="4"/>
        <v>65152699</v>
      </c>
      <c r="I23" s="21">
        <f t="shared" si="4"/>
        <v>65152699</v>
      </c>
      <c r="J23" s="59">
        <f t="shared" si="1"/>
        <v>1</v>
      </c>
      <c r="K23" s="38">
        <v>62883793</v>
      </c>
    </row>
    <row r="24" spans="1:11" ht="20.25" customHeight="1" x14ac:dyDescent="0.2">
      <c r="A24" s="19"/>
      <c r="B24" s="19">
        <v>1</v>
      </c>
      <c r="C24" s="3" t="s">
        <v>65</v>
      </c>
      <c r="D24" s="17">
        <v>59449543</v>
      </c>
      <c r="E24" s="21">
        <v>2958500</v>
      </c>
      <c r="F24" s="17">
        <f>D24+E24</f>
        <v>62408043</v>
      </c>
      <c r="G24" s="3"/>
      <c r="H24" s="50">
        <f>[1]Munka1!$J24</f>
        <v>61940749</v>
      </c>
      <c r="I24" s="50">
        <v>61940749</v>
      </c>
      <c r="J24" s="59">
        <f t="shared" si="1"/>
        <v>1</v>
      </c>
      <c r="K24" s="38">
        <v>59449543</v>
      </c>
    </row>
    <row r="25" spans="1:11" ht="20.25" customHeight="1" x14ac:dyDescent="0.2">
      <c r="A25" s="19"/>
      <c r="B25" s="19">
        <v>2</v>
      </c>
      <c r="C25" s="3" t="s">
        <v>16</v>
      </c>
      <c r="D25" s="17">
        <v>3434250</v>
      </c>
      <c r="E25" s="21">
        <v>42750</v>
      </c>
      <c r="F25" s="17">
        <f>D25+E25</f>
        <v>3477000</v>
      </c>
      <c r="G25" s="3"/>
      <c r="H25" s="50">
        <f>[1]Munka1!$J25</f>
        <v>3211950</v>
      </c>
      <c r="I25" s="50">
        <v>3211950</v>
      </c>
      <c r="J25" s="59">
        <f t="shared" si="1"/>
        <v>1</v>
      </c>
      <c r="K25" s="38">
        <v>3434250</v>
      </c>
    </row>
    <row r="26" spans="1:11" ht="20.25" customHeight="1" x14ac:dyDescent="0.2">
      <c r="A26" s="19"/>
      <c r="B26" s="19"/>
      <c r="C26" s="3"/>
      <c r="D26" s="17"/>
      <c r="E26" s="21"/>
      <c r="F26" s="17"/>
      <c r="G26" s="3"/>
      <c r="H26" s="50">
        <f>[2]Munka1!$H26</f>
        <v>0</v>
      </c>
      <c r="I26" s="50"/>
      <c r="J26" s="59"/>
      <c r="K26" s="38"/>
    </row>
    <row r="27" spans="1:11" ht="20.25" customHeight="1" x14ac:dyDescent="0.2">
      <c r="A27" s="124" t="s">
        <v>38</v>
      </c>
      <c r="B27" s="117"/>
      <c r="C27" s="7" t="s">
        <v>24</v>
      </c>
      <c r="D27" s="21">
        <f>SUM(D28:D29)</f>
        <v>5747161</v>
      </c>
      <c r="E27" s="21">
        <f t="shared" ref="E27:I27" si="5">SUM(E28:E29)</f>
        <v>2313804</v>
      </c>
      <c r="F27" s="21">
        <f t="shared" si="5"/>
        <v>8060965</v>
      </c>
      <c r="G27" s="21">
        <f t="shared" si="5"/>
        <v>0</v>
      </c>
      <c r="H27" s="21">
        <f t="shared" si="5"/>
        <v>10567588</v>
      </c>
      <c r="I27" s="21">
        <f t="shared" si="5"/>
        <v>10567588</v>
      </c>
      <c r="J27" s="59">
        <f t="shared" si="1"/>
        <v>1</v>
      </c>
      <c r="K27" s="38">
        <v>5747161</v>
      </c>
    </row>
    <row r="28" spans="1:11" s="18" customFormat="1" ht="20.25" customHeight="1" x14ac:dyDescent="0.2">
      <c r="A28" s="19"/>
      <c r="B28" s="19">
        <v>1</v>
      </c>
      <c r="C28" s="3" t="s">
        <v>24</v>
      </c>
      <c r="D28" s="17">
        <v>5747161</v>
      </c>
      <c r="E28" s="21">
        <v>2313804</v>
      </c>
      <c r="F28" s="17">
        <f>D28+E28</f>
        <v>8060965</v>
      </c>
      <c r="G28" s="7"/>
      <c r="H28" s="50">
        <f>[1]Munka1!$J28</f>
        <v>10567588</v>
      </c>
      <c r="I28" s="50">
        <v>10567588</v>
      </c>
      <c r="J28" s="59">
        <f t="shared" si="1"/>
        <v>1</v>
      </c>
      <c r="K28" s="39">
        <v>5747161</v>
      </c>
    </row>
    <row r="29" spans="1:11" ht="20.25" customHeight="1" x14ac:dyDescent="0.2">
      <c r="A29" s="19"/>
      <c r="B29" s="19"/>
      <c r="C29" s="3"/>
      <c r="D29" s="17"/>
      <c r="E29" s="21"/>
      <c r="F29" s="17"/>
      <c r="G29" s="3"/>
      <c r="H29" s="50">
        <f>[2]Munka1!$H29</f>
        <v>0</v>
      </c>
      <c r="I29" s="50"/>
      <c r="J29" s="59"/>
      <c r="K29" s="38"/>
    </row>
    <row r="30" spans="1:11" s="18" customFormat="1" ht="20.25" customHeight="1" x14ac:dyDescent="0.2">
      <c r="A30" s="124" t="s">
        <v>39</v>
      </c>
      <c r="B30" s="117"/>
      <c r="C30" s="7" t="s">
        <v>25</v>
      </c>
      <c r="D30" s="21">
        <f t="shared" ref="D30:G30" si="6">SUM(D31:D34)</f>
        <v>0</v>
      </c>
      <c r="E30" s="21">
        <f t="shared" si="6"/>
        <v>11527988</v>
      </c>
      <c r="F30" s="21">
        <f t="shared" si="6"/>
        <v>11527988</v>
      </c>
      <c r="G30" s="21">
        <f t="shared" si="6"/>
        <v>0</v>
      </c>
      <c r="H30" s="21">
        <f>SUM(H31:H34)</f>
        <v>16027988</v>
      </c>
      <c r="I30" s="21">
        <f>SUM(I31:I34)</f>
        <v>16027988</v>
      </c>
      <c r="J30" s="59">
        <f t="shared" si="1"/>
        <v>1</v>
      </c>
      <c r="K30" s="39">
        <v>0</v>
      </c>
    </row>
    <row r="31" spans="1:11" ht="20.25" customHeight="1" x14ac:dyDescent="0.2">
      <c r="A31" s="19"/>
      <c r="B31" s="19">
        <v>1</v>
      </c>
      <c r="C31" s="3" t="s">
        <v>114</v>
      </c>
      <c r="D31" s="22">
        <v>0</v>
      </c>
      <c r="E31" s="44">
        <v>7244080</v>
      </c>
      <c r="F31" s="17">
        <f>D31+E31</f>
        <v>7244080</v>
      </c>
      <c r="G31" s="3"/>
      <c r="H31" s="50">
        <f>[1]Munka1!$J31</f>
        <v>7244080</v>
      </c>
      <c r="I31" s="17">
        <v>7244080</v>
      </c>
      <c r="J31" s="59">
        <f t="shared" si="1"/>
        <v>1</v>
      </c>
      <c r="K31" s="38"/>
    </row>
    <row r="32" spans="1:11" ht="20.25" customHeight="1" x14ac:dyDescent="0.2">
      <c r="A32" s="19"/>
      <c r="B32" s="19">
        <v>2</v>
      </c>
      <c r="C32" s="3" t="s">
        <v>113</v>
      </c>
      <c r="D32" s="22">
        <v>0</v>
      </c>
      <c r="E32" s="44">
        <v>4268828</v>
      </c>
      <c r="F32" s="17">
        <f>D32+E32</f>
        <v>4268828</v>
      </c>
      <c r="G32" s="3"/>
      <c r="H32" s="50">
        <f>[1]Munka1!$J32</f>
        <v>4268828</v>
      </c>
      <c r="I32" s="17">
        <v>4268828</v>
      </c>
      <c r="J32" s="59">
        <f t="shared" si="1"/>
        <v>1</v>
      </c>
      <c r="K32" s="38"/>
    </row>
    <row r="33" spans="1:11" s="13" customFormat="1" ht="20.25" customHeight="1" x14ac:dyDescent="0.2">
      <c r="A33" s="14"/>
      <c r="B33" s="15">
        <v>3</v>
      </c>
      <c r="C33" s="3" t="s">
        <v>112</v>
      </c>
      <c r="D33" s="47">
        <v>0</v>
      </c>
      <c r="E33" s="48">
        <v>15080</v>
      </c>
      <c r="F33" s="17">
        <f>D33+E33</f>
        <v>15080</v>
      </c>
      <c r="G33" s="15"/>
      <c r="H33" s="50">
        <f>[1]Munka1!$J33</f>
        <v>15080</v>
      </c>
      <c r="I33" s="17">
        <v>15080</v>
      </c>
      <c r="J33" s="59">
        <f t="shared" si="1"/>
        <v>1</v>
      </c>
      <c r="K33" s="40"/>
    </row>
    <row r="34" spans="1:11" s="13" customFormat="1" ht="20.25" customHeight="1" x14ac:dyDescent="0.2">
      <c r="A34" s="32"/>
      <c r="B34" s="15">
        <v>4</v>
      </c>
      <c r="C34" s="3" t="s">
        <v>128</v>
      </c>
      <c r="D34" s="47">
        <v>0</v>
      </c>
      <c r="E34" s="43"/>
      <c r="F34" s="9"/>
      <c r="G34" s="15"/>
      <c r="H34" s="50">
        <f>[1]Munka1!$J34</f>
        <v>4500000</v>
      </c>
      <c r="I34" s="17">
        <v>4500000</v>
      </c>
      <c r="J34" s="59">
        <f t="shared" si="1"/>
        <v>1</v>
      </c>
      <c r="K34" s="40"/>
    </row>
    <row r="35" spans="1:11" s="13" customFormat="1" ht="20.25" customHeight="1" x14ac:dyDescent="0.2">
      <c r="A35" s="32"/>
      <c r="B35" s="33"/>
      <c r="C35" s="3"/>
      <c r="D35" s="9"/>
      <c r="E35" s="43"/>
      <c r="F35" s="9"/>
      <c r="G35" s="15"/>
      <c r="H35" s="50"/>
      <c r="I35" s="52"/>
      <c r="J35" s="59"/>
      <c r="K35" s="40"/>
    </row>
    <row r="36" spans="1:11" s="18" customFormat="1" ht="20.25" customHeight="1" x14ac:dyDescent="0.2">
      <c r="A36" s="124" t="s">
        <v>40</v>
      </c>
      <c r="B36" s="117"/>
      <c r="C36" s="7" t="s">
        <v>17</v>
      </c>
      <c r="D36" s="21">
        <f>SUM(D37:D38)</f>
        <v>0</v>
      </c>
      <c r="E36" s="21">
        <f t="shared" ref="E36:I36" si="7">SUM(E37:E38)</f>
        <v>1426548</v>
      </c>
      <c r="F36" s="21">
        <f t="shared" si="7"/>
        <v>1426548</v>
      </c>
      <c r="G36" s="21">
        <f t="shared" si="7"/>
        <v>0</v>
      </c>
      <c r="H36" s="21">
        <f t="shared" si="7"/>
        <v>1426548</v>
      </c>
      <c r="I36" s="21">
        <f t="shared" si="7"/>
        <v>1426548</v>
      </c>
      <c r="J36" s="59">
        <f t="shared" si="1"/>
        <v>1</v>
      </c>
      <c r="K36" s="39">
        <v>0</v>
      </c>
    </row>
    <row r="37" spans="1:11" s="18" customFormat="1" ht="20.25" customHeight="1" x14ac:dyDescent="0.2">
      <c r="A37" s="31"/>
      <c r="B37" s="19">
        <v>1</v>
      </c>
      <c r="C37" s="3" t="s">
        <v>116</v>
      </c>
      <c r="D37" s="17">
        <v>0</v>
      </c>
      <c r="E37" s="21">
        <v>221830</v>
      </c>
      <c r="F37" s="17">
        <f>D37+E37</f>
        <v>221830</v>
      </c>
      <c r="G37" s="7"/>
      <c r="H37" s="50">
        <f>[1]Munka1!$J37</f>
        <v>221830</v>
      </c>
      <c r="I37" s="50">
        <v>221830</v>
      </c>
      <c r="J37" s="59">
        <f t="shared" si="1"/>
        <v>1</v>
      </c>
      <c r="K37" s="39"/>
    </row>
    <row r="38" spans="1:11" s="18" customFormat="1" ht="20.25" customHeight="1" x14ac:dyDescent="0.2">
      <c r="A38" s="31"/>
      <c r="B38" s="19">
        <v>2</v>
      </c>
      <c r="C38" s="3" t="s">
        <v>115</v>
      </c>
      <c r="D38" s="17">
        <v>0</v>
      </c>
      <c r="E38" s="21">
        <v>1204718</v>
      </c>
      <c r="F38" s="17">
        <f>D38+E38</f>
        <v>1204718</v>
      </c>
      <c r="G38" s="7"/>
      <c r="H38" s="50">
        <f>[1]Munka1!$J38</f>
        <v>1204718</v>
      </c>
      <c r="I38" s="50">
        <v>1204718</v>
      </c>
      <c r="J38" s="59">
        <f t="shared" si="1"/>
        <v>1</v>
      </c>
      <c r="K38" s="39"/>
    </row>
    <row r="39" spans="1:11" s="13" customFormat="1" ht="20.25" customHeight="1" x14ac:dyDescent="0.2">
      <c r="A39" s="32"/>
      <c r="B39" s="33"/>
      <c r="C39" s="16"/>
      <c r="D39" s="9"/>
      <c r="E39" s="43"/>
      <c r="F39" s="9"/>
      <c r="G39" s="15"/>
      <c r="H39" s="50">
        <f>[2]Munka1!$H38</f>
        <v>0</v>
      </c>
      <c r="I39" s="52"/>
      <c r="J39" s="59"/>
      <c r="K39" s="40"/>
    </row>
    <row r="40" spans="1:11" s="12" customFormat="1" ht="20.25" customHeight="1" x14ac:dyDescent="0.2">
      <c r="A40" s="125" t="s">
        <v>33</v>
      </c>
      <c r="B40" s="126"/>
      <c r="C40" s="5" t="s">
        <v>20</v>
      </c>
      <c r="D40" s="10">
        <f>SUM(D12,D16,D19,D23,D27,D30,D36)</f>
        <v>393767243</v>
      </c>
      <c r="E40" s="10">
        <f t="shared" ref="E40:I40" si="8">SUM(E12,E16,E19,E23,E27,E30,E36)</f>
        <v>43116255</v>
      </c>
      <c r="F40" s="10">
        <f t="shared" si="8"/>
        <v>436883498</v>
      </c>
      <c r="G40" s="10">
        <f t="shared" si="8"/>
        <v>0</v>
      </c>
      <c r="H40" s="10">
        <f t="shared" si="8"/>
        <v>452234196</v>
      </c>
      <c r="I40" s="10">
        <f t="shared" si="8"/>
        <v>452234196</v>
      </c>
      <c r="J40" s="58">
        <f t="shared" si="1"/>
        <v>1</v>
      </c>
      <c r="K40" s="41">
        <v>393767243</v>
      </c>
    </row>
    <row r="41" spans="1:11" s="12" customFormat="1" ht="20.25" customHeight="1" x14ac:dyDescent="0.2">
      <c r="A41" s="116" t="s">
        <v>41</v>
      </c>
      <c r="B41" s="116"/>
      <c r="C41" s="2" t="s">
        <v>26</v>
      </c>
      <c r="D41" s="10"/>
      <c r="E41" s="28"/>
      <c r="F41" s="10"/>
      <c r="G41" s="2"/>
      <c r="H41" s="50">
        <f>[2]Munka1!$H40</f>
        <v>0</v>
      </c>
      <c r="I41" s="53"/>
      <c r="J41" s="59"/>
      <c r="K41" s="41"/>
    </row>
    <row r="42" spans="1:11" ht="20.25" customHeight="1" x14ac:dyDescent="0.2">
      <c r="A42" s="15"/>
      <c r="B42" s="15">
        <v>1</v>
      </c>
      <c r="C42" s="4" t="s">
        <v>91</v>
      </c>
      <c r="D42" s="17">
        <f>3021500*12</f>
        <v>36258000</v>
      </c>
      <c r="E42" s="21">
        <v>0</v>
      </c>
      <c r="F42" s="17">
        <f t="shared" ref="F42:F48" si="9">D42+E42</f>
        <v>36258000</v>
      </c>
      <c r="G42" s="3"/>
      <c r="H42" s="50">
        <f>[1]Munka1!$J42</f>
        <v>36258000</v>
      </c>
      <c r="I42" s="50">
        <v>36862500</v>
      </c>
      <c r="J42" s="59">
        <f t="shared" si="1"/>
        <v>1.0166721826907166</v>
      </c>
      <c r="K42" s="38">
        <v>36258000</v>
      </c>
    </row>
    <row r="43" spans="1:11" ht="20.25" customHeight="1" x14ac:dyDescent="0.2">
      <c r="A43" s="15"/>
      <c r="B43" s="15">
        <v>2</v>
      </c>
      <c r="C43" s="4" t="s">
        <v>90</v>
      </c>
      <c r="D43" s="17">
        <f>270000*4</f>
        <v>1080000</v>
      </c>
      <c r="E43" s="21">
        <v>0</v>
      </c>
      <c r="F43" s="17">
        <f t="shared" si="9"/>
        <v>1080000</v>
      </c>
      <c r="G43" s="3"/>
      <c r="H43" s="50">
        <f>[1]Munka1!$J43</f>
        <v>1080000</v>
      </c>
      <c r="I43" s="50">
        <v>1080000</v>
      </c>
      <c r="J43" s="59">
        <f t="shared" si="1"/>
        <v>1</v>
      </c>
      <c r="K43" s="38">
        <v>1080000</v>
      </c>
    </row>
    <row r="44" spans="1:11" ht="31.5" customHeight="1" x14ac:dyDescent="0.2">
      <c r="A44" s="15"/>
      <c r="B44" s="15">
        <v>3</v>
      </c>
      <c r="C44" s="36" t="s">
        <v>109</v>
      </c>
      <c r="D44" s="17">
        <v>903546</v>
      </c>
      <c r="E44" s="21">
        <v>4087443</v>
      </c>
      <c r="F44" s="17">
        <f t="shared" si="9"/>
        <v>4990989</v>
      </c>
      <c r="G44" s="3"/>
      <c r="H44" s="50">
        <f>[1]Munka1!$J44</f>
        <v>5122226</v>
      </c>
      <c r="I44" s="50">
        <v>3442472</v>
      </c>
      <c r="J44" s="59">
        <f t="shared" si="1"/>
        <v>0.67206562147004056</v>
      </c>
      <c r="K44" s="38">
        <v>903546</v>
      </c>
    </row>
    <row r="45" spans="1:11" ht="30.75" customHeight="1" x14ac:dyDescent="0.2">
      <c r="A45" s="15"/>
      <c r="B45" s="15">
        <v>4</v>
      </c>
      <c r="C45" s="36" t="s">
        <v>108</v>
      </c>
      <c r="D45" s="17">
        <v>30170340</v>
      </c>
      <c r="E45" s="21">
        <v>2404366</v>
      </c>
      <c r="F45" s="17">
        <f t="shared" si="9"/>
        <v>32574706</v>
      </c>
      <c r="G45" s="3"/>
      <c r="H45" s="50">
        <f>[1]Munka1!$J45</f>
        <v>32574706</v>
      </c>
      <c r="I45" s="50">
        <v>33100800</v>
      </c>
      <c r="J45" s="59">
        <f t="shared" si="1"/>
        <v>1.0161503836749901</v>
      </c>
      <c r="K45" s="38">
        <v>30170340</v>
      </c>
    </row>
    <row r="46" spans="1:11" ht="20.25" customHeight="1" x14ac:dyDescent="0.2">
      <c r="A46" s="15"/>
      <c r="B46" s="15">
        <v>5</v>
      </c>
      <c r="C46" s="4" t="s">
        <v>92</v>
      </c>
      <c r="D46" s="17">
        <v>11504840</v>
      </c>
      <c r="E46" s="21">
        <v>0</v>
      </c>
      <c r="F46" s="17">
        <f t="shared" si="9"/>
        <v>11504840</v>
      </c>
      <c r="G46" s="3"/>
      <c r="H46" s="50">
        <f>[1]Munka1!$J46</f>
        <v>11504840</v>
      </c>
      <c r="I46" s="50">
        <v>12054000</v>
      </c>
      <c r="J46" s="59">
        <f t="shared" si="1"/>
        <v>1.0477329541306093</v>
      </c>
      <c r="K46" s="38">
        <v>11504840</v>
      </c>
    </row>
    <row r="47" spans="1:11" ht="20.25" customHeight="1" x14ac:dyDescent="0.2">
      <c r="A47" s="15"/>
      <c r="B47" s="15">
        <v>6</v>
      </c>
      <c r="C47" s="4" t="s">
        <v>107</v>
      </c>
      <c r="D47" s="17">
        <v>14135494</v>
      </c>
      <c r="E47" s="21">
        <f>-D47</f>
        <v>-14135494</v>
      </c>
      <c r="F47" s="17">
        <f t="shared" si="9"/>
        <v>0</v>
      </c>
      <c r="G47" s="3"/>
      <c r="H47" s="50">
        <f>[1]Munka1!$J47</f>
        <v>0</v>
      </c>
      <c r="I47" s="50">
        <v>0</v>
      </c>
      <c r="J47" s="59" t="e">
        <f t="shared" si="1"/>
        <v>#DIV/0!</v>
      </c>
      <c r="K47" s="38">
        <v>14135494</v>
      </c>
    </row>
    <row r="48" spans="1:11" ht="20.25" customHeight="1" x14ac:dyDescent="0.2">
      <c r="A48" s="15"/>
      <c r="B48" s="15">
        <v>7</v>
      </c>
      <c r="C48" s="4" t="s">
        <v>117</v>
      </c>
      <c r="D48" s="17">
        <v>0</v>
      </c>
      <c r="E48" s="21">
        <v>17460000</v>
      </c>
      <c r="F48" s="17">
        <f t="shared" si="9"/>
        <v>17460000</v>
      </c>
      <c r="G48" s="3"/>
      <c r="H48" s="50">
        <f>[1]Munka1!$J48</f>
        <v>17460000</v>
      </c>
      <c r="I48" s="50">
        <v>17460000</v>
      </c>
      <c r="J48" s="59">
        <f t="shared" si="1"/>
        <v>1</v>
      </c>
      <c r="K48" s="38"/>
    </row>
    <row r="49" spans="1:12" ht="20.25" customHeight="1" x14ac:dyDescent="0.2">
      <c r="A49" s="15"/>
      <c r="B49" s="15">
        <v>8</v>
      </c>
      <c r="C49" s="4" t="s">
        <v>124</v>
      </c>
      <c r="D49" s="17">
        <v>0</v>
      </c>
      <c r="E49" s="21"/>
      <c r="F49" s="17"/>
      <c r="G49" s="3"/>
      <c r="H49" s="50">
        <f>[1]Munka1!$J49</f>
        <v>2573580</v>
      </c>
      <c r="I49" s="50">
        <v>2573580</v>
      </c>
      <c r="J49" s="59">
        <f t="shared" si="1"/>
        <v>1</v>
      </c>
      <c r="K49" s="38"/>
    </row>
    <row r="50" spans="1:12" ht="20.25" customHeight="1" x14ac:dyDescent="0.2">
      <c r="A50" s="15"/>
      <c r="B50" s="15"/>
      <c r="C50" s="4"/>
      <c r="D50" s="17"/>
      <c r="E50" s="21"/>
      <c r="F50" s="17"/>
      <c r="G50" s="3"/>
      <c r="H50" s="50"/>
      <c r="I50" s="50"/>
      <c r="J50" s="59"/>
      <c r="K50" s="38"/>
    </row>
    <row r="51" spans="1:12" ht="18.75" customHeight="1" x14ac:dyDescent="0.2">
      <c r="A51" s="116" t="s">
        <v>41</v>
      </c>
      <c r="B51" s="116"/>
      <c r="C51" s="2" t="s">
        <v>26</v>
      </c>
      <c r="D51" s="28">
        <f>SUM(D42:D49)</f>
        <v>94052220</v>
      </c>
      <c r="E51" s="28">
        <f t="shared" ref="E51:I51" si="10">SUM(E42:E49)</f>
        <v>9816315</v>
      </c>
      <c r="F51" s="28">
        <f t="shared" si="10"/>
        <v>103868535</v>
      </c>
      <c r="G51" s="28">
        <f t="shared" si="10"/>
        <v>0</v>
      </c>
      <c r="H51" s="28">
        <f t="shared" si="10"/>
        <v>106573352</v>
      </c>
      <c r="I51" s="28">
        <f t="shared" si="10"/>
        <v>106573352</v>
      </c>
      <c r="J51" s="58">
        <f t="shared" si="1"/>
        <v>1</v>
      </c>
      <c r="K51" s="38"/>
    </row>
    <row r="52" spans="1:12" ht="20.25" customHeight="1" x14ac:dyDescent="0.2">
      <c r="A52" s="103" t="s">
        <v>27</v>
      </c>
      <c r="B52" s="117"/>
      <c r="C52" s="24" t="s">
        <v>8</v>
      </c>
      <c r="D52" s="25">
        <f t="shared" ref="D52:I52" si="11">D51+D40</f>
        <v>487819463</v>
      </c>
      <c r="E52" s="25">
        <f t="shared" si="11"/>
        <v>52932570</v>
      </c>
      <c r="F52" s="25">
        <f t="shared" si="11"/>
        <v>540752033</v>
      </c>
      <c r="G52" s="25">
        <f t="shared" si="11"/>
        <v>0</v>
      </c>
      <c r="H52" s="25">
        <f t="shared" si="11"/>
        <v>558807548</v>
      </c>
      <c r="I52" s="25">
        <f t="shared" si="11"/>
        <v>558807548</v>
      </c>
      <c r="J52" s="91">
        <f t="shared" si="1"/>
        <v>1</v>
      </c>
      <c r="K52" s="38">
        <v>487819463</v>
      </c>
      <c r="L52" s="1" t="s">
        <v>19</v>
      </c>
    </row>
    <row r="53" spans="1:12" s="12" customFormat="1" ht="20.25" customHeight="1" x14ac:dyDescent="0.2">
      <c r="A53" s="116" t="s">
        <v>42</v>
      </c>
      <c r="B53" s="116"/>
      <c r="C53" s="2" t="s">
        <v>7</v>
      </c>
      <c r="D53" s="10"/>
      <c r="E53" s="28"/>
      <c r="F53" s="10"/>
      <c r="G53" s="2"/>
      <c r="H53" s="50"/>
      <c r="I53" s="53"/>
      <c r="J53" s="59"/>
      <c r="K53" s="41"/>
    </row>
    <row r="54" spans="1:12" s="12" customFormat="1" ht="20.25" customHeight="1" x14ac:dyDescent="0.2">
      <c r="A54" s="118" t="s">
        <v>93</v>
      </c>
      <c r="B54" s="119"/>
      <c r="C54" s="3" t="s">
        <v>95</v>
      </c>
      <c r="D54" s="17">
        <v>121000</v>
      </c>
      <c r="E54" s="21">
        <v>0</v>
      </c>
      <c r="F54" s="17">
        <f>D54+E54</f>
        <v>121000</v>
      </c>
      <c r="G54" s="2"/>
      <c r="H54" s="50">
        <f>[1]Munka1!$J54</f>
        <v>121000</v>
      </c>
      <c r="I54" s="50">
        <v>43857</v>
      </c>
      <c r="J54" s="59">
        <f t="shared" si="1"/>
        <v>0.36245454545454547</v>
      </c>
      <c r="K54" s="41">
        <v>121000</v>
      </c>
    </row>
    <row r="55" spans="1:12" ht="20.25" customHeight="1" x14ac:dyDescent="0.2">
      <c r="A55" s="105" t="s">
        <v>94</v>
      </c>
      <c r="B55" s="105">
        <v>1</v>
      </c>
      <c r="C55" s="3" t="s">
        <v>0</v>
      </c>
      <c r="D55" s="17">
        <v>3000000</v>
      </c>
      <c r="E55" s="21">
        <v>0</v>
      </c>
      <c r="F55" s="17">
        <f>D55+E55</f>
        <v>3000000</v>
      </c>
      <c r="G55" s="3"/>
      <c r="H55" s="50">
        <f>[1]Munka1!$J55</f>
        <v>3100000</v>
      </c>
      <c r="I55" s="50">
        <v>3096302</v>
      </c>
      <c r="J55" s="59">
        <f t="shared" si="1"/>
        <v>0.99880709677419355</v>
      </c>
      <c r="K55" s="38">
        <v>3000000</v>
      </c>
    </row>
    <row r="56" spans="1:12" ht="20.25" customHeight="1" x14ac:dyDescent="0.2">
      <c r="A56" s="105" t="s">
        <v>43</v>
      </c>
      <c r="B56" s="105">
        <v>2</v>
      </c>
      <c r="C56" s="3" t="s">
        <v>2</v>
      </c>
      <c r="D56" s="37">
        <v>55515029</v>
      </c>
      <c r="E56" s="45">
        <v>0</v>
      </c>
      <c r="F56" s="17">
        <f>D56+E56</f>
        <v>55515029</v>
      </c>
      <c r="G56" s="3"/>
      <c r="H56" s="50">
        <f>[1]Munka1!$J56</f>
        <v>77023717</v>
      </c>
      <c r="I56" s="50">
        <v>77500832</v>
      </c>
      <c r="J56" s="59">
        <f t="shared" si="1"/>
        <v>1.0061943907485016</v>
      </c>
      <c r="K56" s="38">
        <v>55515029</v>
      </c>
    </row>
    <row r="57" spans="1:12" ht="20.25" customHeight="1" x14ac:dyDescent="0.2">
      <c r="A57" s="105" t="s">
        <v>44</v>
      </c>
      <c r="B57" s="105">
        <v>3</v>
      </c>
      <c r="C57" s="3" t="s">
        <v>1</v>
      </c>
      <c r="D57" s="17">
        <v>0</v>
      </c>
      <c r="E57" s="21">
        <v>0</v>
      </c>
      <c r="F57" s="17">
        <f>D57+E57</f>
        <v>0</v>
      </c>
      <c r="G57" s="3"/>
      <c r="H57" s="50">
        <f>[1]Munka1!$J57</f>
        <v>0</v>
      </c>
      <c r="I57" s="50">
        <v>0</v>
      </c>
      <c r="J57" s="59" t="e">
        <f t="shared" si="1"/>
        <v>#DIV/0!</v>
      </c>
      <c r="K57" s="38">
        <v>0</v>
      </c>
    </row>
    <row r="58" spans="1:12" ht="20.25" customHeight="1" x14ac:dyDescent="0.2">
      <c r="A58" s="105" t="s">
        <v>45</v>
      </c>
      <c r="B58" s="105">
        <v>4</v>
      </c>
      <c r="C58" s="4" t="s">
        <v>46</v>
      </c>
      <c r="D58" s="17">
        <f>900000</f>
        <v>900000</v>
      </c>
      <c r="E58" s="21">
        <v>0</v>
      </c>
      <c r="F58" s="17">
        <f>D58+E58</f>
        <v>900000</v>
      </c>
      <c r="G58" s="3"/>
      <c r="H58" s="50">
        <f>[1]Munka1!$J58</f>
        <v>1700000</v>
      </c>
      <c r="I58" s="50">
        <v>1906011</v>
      </c>
      <c r="J58" s="59">
        <f t="shared" si="1"/>
        <v>1.1211829411764707</v>
      </c>
      <c r="K58" s="38">
        <v>900000</v>
      </c>
    </row>
    <row r="59" spans="1:12" ht="20.25" customHeight="1" x14ac:dyDescent="0.2">
      <c r="A59" s="115" t="s">
        <v>42</v>
      </c>
      <c r="B59" s="115"/>
      <c r="C59" s="24" t="s">
        <v>7</v>
      </c>
      <c r="D59" s="25">
        <f>SUM(D54:D58)</f>
        <v>59536029</v>
      </c>
      <c r="E59" s="25">
        <f t="shared" ref="E59:I59" si="12">SUM(E54:E58)</f>
        <v>0</v>
      </c>
      <c r="F59" s="25">
        <f t="shared" si="12"/>
        <v>59536029</v>
      </c>
      <c r="G59" s="25">
        <f t="shared" si="12"/>
        <v>0</v>
      </c>
      <c r="H59" s="25">
        <f t="shared" si="12"/>
        <v>81944717</v>
      </c>
      <c r="I59" s="25">
        <f t="shared" si="12"/>
        <v>82547002</v>
      </c>
      <c r="J59" s="91">
        <f t="shared" si="1"/>
        <v>1.0073498941975723</v>
      </c>
      <c r="K59" s="38">
        <v>59536029</v>
      </c>
    </row>
    <row r="60" spans="1:12" s="12" customFormat="1" ht="20.25" customHeight="1" x14ac:dyDescent="0.2">
      <c r="A60" s="116" t="s">
        <v>48</v>
      </c>
      <c r="B60" s="116"/>
      <c r="C60" s="5" t="s">
        <v>4</v>
      </c>
      <c r="D60" s="10"/>
      <c r="E60" s="28"/>
      <c r="F60" s="10"/>
      <c r="G60" s="2"/>
      <c r="H60" s="50"/>
      <c r="I60" s="53"/>
      <c r="J60" s="59"/>
      <c r="K60" s="41"/>
    </row>
    <row r="61" spans="1:12" ht="20.25" customHeight="1" x14ac:dyDescent="0.2">
      <c r="A61" s="105" t="s">
        <v>53</v>
      </c>
      <c r="B61" s="105"/>
      <c r="C61" s="4" t="s">
        <v>110</v>
      </c>
      <c r="D61" s="17">
        <v>50000</v>
      </c>
      <c r="E61" s="21">
        <v>0</v>
      </c>
      <c r="F61" s="17">
        <f t="shared" ref="F61:F68" si="13">D61+E61</f>
        <v>50000</v>
      </c>
      <c r="G61" s="3"/>
      <c r="H61" s="50">
        <f>[1]Munka1!$J61</f>
        <v>20000</v>
      </c>
      <c r="I61" s="50">
        <v>0</v>
      </c>
      <c r="J61" s="59">
        <f t="shared" si="1"/>
        <v>0</v>
      </c>
      <c r="K61" s="38">
        <v>50000</v>
      </c>
    </row>
    <row r="62" spans="1:12" ht="20.25" customHeight="1" x14ac:dyDescent="0.2">
      <c r="A62" s="105" t="s">
        <v>54</v>
      </c>
      <c r="B62" s="105"/>
      <c r="C62" s="4" t="s">
        <v>126</v>
      </c>
      <c r="D62" s="17">
        <v>146220</v>
      </c>
      <c r="E62" s="21">
        <v>0</v>
      </c>
      <c r="F62" s="17">
        <f t="shared" si="13"/>
        <v>146220</v>
      </c>
      <c r="G62" s="3"/>
      <c r="H62" s="50">
        <f>[1]Munka1!$J62</f>
        <v>358330</v>
      </c>
      <c r="I62" s="50">
        <v>314553</v>
      </c>
      <c r="J62" s="59">
        <f t="shared" si="1"/>
        <v>0.8778304914464321</v>
      </c>
      <c r="K62" s="38">
        <v>146220</v>
      </c>
    </row>
    <row r="63" spans="1:12" ht="20.25" customHeight="1" x14ac:dyDescent="0.2">
      <c r="A63" s="105" t="s">
        <v>49</v>
      </c>
      <c r="B63" s="105"/>
      <c r="C63" s="4" t="s">
        <v>47</v>
      </c>
      <c r="D63" s="17">
        <f>8307344</f>
        <v>8307344</v>
      </c>
      <c r="E63" s="21">
        <v>0</v>
      </c>
      <c r="F63" s="17">
        <f t="shared" si="13"/>
        <v>8307344</v>
      </c>
      <c r="G63" s="3"/>
      <c r="H63" s="50">
        <f>[1]Munka1!$J63</f>
        <v>6417899</v>
      </c>
      <c r="I63" s="50">
        <v>6122311</v>
      </c>
      <c r="J63" s="59">
        <f t="shared" si="1"/>
        <v>0.95394318296377056</v>
      </c>
      <c r="K63" s="38">
        <v>8307344</v>
      </c>
    </row>
    <row r="64" spans="1:12" ht="20.25" customHeight="1" x14ac:dyDescent="0.2">
      <c r="A64" s="105" t="s">
        <v>50</v>
      </c>
      <c r="B64" s="105"/>
      <c r="C64" s="4" t="s">
        <v>96</v>
      </c>
      <c r="D64" s="17">
        <v>3800000</v>
      </c>
      <c r="E64" s="21">
        <v>0</v>
      </c>
      <c r="F64" s="17">
        <f t="shared" si="13"/>
        <v>3800000</v>
      </c>
      <c r="G64" s="3"/>
      <c r="H64" s="50">
        <f>[1]Munka1!$J64</f>
        <v>962118</v>
      </c>
      <c r="I64" s="50">
        <v>4161724</v>
      </c>
      <c r="J64" s="59">
        <f t="shared" si="1"/>
        <v>4.3255858429007672</v>
      </c>
      <c r="K64" s="38">
        <v>3800000</v>
      </c>
    </row>
    <row r="65" spans="1:11" ht="20.25" customHeight="1" x14ac:dyDescent="0.2">
      <c r="A65" s="105" t="s">
        <v>51</v>
      </c>
      <c r="B65" s="105"/>
      <c r="C65" s="3" t="s">
        <v>12</v>
      </c>
      <c r="D65" s="17">
        <v>2392473</v>
      </c>
      <c r="E65" s="21">
        <v>0</v>
      </c>
      <c r="F65" s="17">
        <f t="shared" si="13"/>
        <v>2392473</v>
      </c>
      <c r="G65" s="3"/>
      <c r="H65" s="50">
        <f>[1]Munka1!$J65</f>
        <v>1572245</v>
      </c>
      <c r="I65" s="50">
        <v>1792425</v>
      </c>
      <c r="J65" s="59">
        <f t="shared" si="1"/>
        <v>1.1400417873804656</v>
      </c>
      <c r="K65" s="38">
        <v>2392473</v>
      </c>
    </row>
    <row r="66" spans="1:11" ht="20.25" customHeight="1" x14ac:dyDescent="0.2">
      <c r="A66" s="105" t="s">
        <v>52</v>
      </c>
      <c r="B66" s="105"/>
      <c r="C66" s="3" t="s">
        <v>13</v>
      </c>
      <c r="D66" s="17">
        <v>0</v>
      </c>
      <c r="E66" s="21">
        <v>0</v>
      </c>
      <c r="F66" s="17">
        <f t="shared" si="13"/>
        <v>0</v>
      </c>
      <c r="G66" s="3"/>
      <c r="H66" s="50">
        <f>[1]Munka1!$J66</f>
        <v>0</v>
      </c>
      <c r="I66" s="50">
        <v>0</v>
      </c>
      <c r="J66" s="59" t="e">
        <f t="shared" si="1"/>
        <v>#DIV/0!</v>
      </c>
      <c r="K66" s="38">
        <v>0</v>
      </c>
    </row>
    <row r="67" spans="1:11" ht="20.25" customHeight="1" x14ac:dyDescent="0.2">
      <c r="A67" s="105" t="s">
        <v>97</v>
      </c>
      <c r="B67" s="105"/>
      <c r="C67" s="3" t="s">
        <v>98</v>
      </c>
      <c r="D67" s="17">
        <v>0</v>
      </c>
      <c r="E67" s="21">
        <v>0</v>
      </c>
      <c r="F67" s="17">
        <f t="shared" si="13"/>
        <v>0</v>
      </c>
      <c r="G67" s="3"/>
      <c r="H67" s="50">
        <f>[1]Munka1!$J67</f>
        <v>0</v>
      </c>
      <c r="I67" s="50">
        <v>0</v>
      </c>
      <c r="J67" s="59" t="e">
        <f t="shared" si="1"/>
        <v>#DIV/0!</v>
      </c>
      <c r="K67" s="38">
        <v>0</v>
      </c>
    </row>
    <row r="68" spans="1:11" ht="20.25" customHeight="1" x14ac:dyDescent="0.2">
      <c r="A68" s="105" t="s">
        <v>59</v>
      </c>
      <c r="B68" s="105"/>
      <c r="C68" s="4" t="s">
        <v>67</v>
      </c>
      <c r="D68" s="17">
        <v>4000000</v>
      </c>
      <c r="E68" s="21">
        <v>0</v>
      </c>
      <c r="F68" s="17">
        <f t="shared" si="13"/>
        <v>4000000</v>
      </c>
      <c r="G68" s="7"/>
      <c r="H68" s="50">
        <f>[1]Munka1!$J68</f>
        <v>6880500</v>
      </c>
      <c r="I68" s="50">
        <v>8663586</v>
      </c>
      <c r="J68" s="59">
        <f t="shared" si="1"/>
        <v>1.2591506431218662</v>
      </c>
      <c r="K68" s="38">
        <v>4000000</v>
      </c>
    </row>
    <row r="69" spans="1:11" ht="20.25" customHeight="1" x14ac:dyDescent="0.2">
      <c r="A69" s="115" t="s">
        <v>48</v>
      </c>
      <c r="B69" s="115"/>
      <c r="C69" s="27" t="s">
        <v>4</v>
      </c>
      <c r="D69" s="25">
        <f>SUM(D61:D68)</f>
        <v>18696037</v>
      </c>
      <c r="E69" s="25">
        <f t="shared" ref="E69:I69" si="14">SUM(E61:E68)</f>
        <v>0</v>
      </c>
      <c r="F69" s="25">
        <f t="shared" si="14"/>
        <v>18696037</v>
      </c>
      <c r="G69" s="25">
        <f t="shared" si="14"/>
        <v>0</v>
      </c>
      <c r="H69" s="25">
        <f t="shared" si="14"/>
        <v>16211092</v>
      </c>
      <c r="I69" s="25">
        <f t="shared" si="14"/>
        <v>21054599</v>
      </c>
      <c r="J69" s="91">
        <f t="shared" si="1"/>
        <v>1.2987773433153054</v>
      </c>
      <c r="K69" s="38">
        <v>18696037</v>
      </c>
    </row>
    <row r="70" spans="1:11" ht="20.25" customHeight="1" x14ac:dyDescent="0.2">
      <c r="A70" s="116" t="s">
        <v>57</v>
      </c>
      <c r="B70" s="116"/>
      <c r="C70" s="5" t="s">
        <v>9</v>
      </c>
      <c r="D70" s="10"/>
      <c r="E70" s="28"/>
      <c r="F70" s="10"/>
      <c r="G70" s="3"/>
      <c r="H70" s="50"/>
      <c r="I70" s="50"/>
      <c r="J70" s="59"/>
      <c r="K70" s="38"/>
    </row>
    <row r="71" spans="1:11" s="23" customFormat="1" ht="20.25" customHeight="1" x14ac:dyDescent="0.2">
      <c r="A71" s="105" t="s">
        <v>99</v>
      </c>
      <c r="B71" s="105"/>
      <c r="C71" s="4" t="s">
        <v>100</v>
      </c>
      <c r="D71" s="20">
        <v>0</v>
      </c>
      <c r="E71" s="46"/>
      <c r="F71" s="20"/>
      <c r="G71" s="4"/>
      <c r="H71" s="50">
        <f>[1]Munka1!$J71</f>
        <v>54504</v>
      </c>
      <c r="I71" s="54">
        <v>328915</v>
      </c>
      <c r="J71" s="59">
        <f t="shared" si="1"/>
        <v>6.0346947013063259</v>
      </c>
      <c r="K71" s="42"/>
    </row>
    <row r="72" spans="1:11" ht="20.25" customHeight="1" x14ac:dyDescent="0.2">
      <c r="A72" s="115" t="s">
        <v>57</v>
      </c>
      <c r="B72" s="115"/>
      <c r="C72" s="24" t="s">
        <v>9</v>
      </c>
      <c r="D72" s="25">
        <f>SUM(D71)</f>
        <v>0</v>
      </c>
      <c r="E72" s="25">
        <f t="shared" ref="E72:I72" si="15">SUM(E71)</f>
        <v>0</v>
      </c>
      <c r="F72" s="25">
        <f t="shared" si="15"/>
        <v>0</v>
      </c>
      <c r="G72" s="25">
        <f t="shared" si="15"/>
        <v>0</v>
      </c>
      <c r="H72" s="25">
        <f t="shared" si="15"/>
        <v>54504</v>
      </c>
      <c r="I72" s="25">
        <f t="shared" si="15"/>
        <v>328915</v>
      </c>
      <c r="J72" s="91">
        <f t="shared" si="1"/>
        <v>6.0346947013063259</v>
      </c>
      <c r="K72" s="38">
        <v>0</v>
      </c>
    </row>
    <row r="73" spans="1:11" s="18" customFormat="1" ht="20.25" customHeight="1" x14ac:dyDescent="0.2">
      <c r="A73" s="29"/>
      <c r="B73" s="29"/>
      <c r="C73" s="8" t="s">
        <v>62</v>
      </c>
      <c r="D73" s="28">
        <f>SUM(D52,D59,D69,D72)</f>
        <v>566051529</v>
      </c>
      <c r="E73" s="28">
        <f t="shared" ref="E73:I73" si="16">SUM(E52,E59,E69,E72)</f>
        <v>52932570</v>
      </c>
      <c r="F73" s="28">
        <f t="shared" si="16"/>
        <v>618984099</v>
      </c>
      <c r="G73" s="28">
        <f t="shared" si="16"/>
        <v>0</v>
      </c>
      <c r="H73" s="28">
        <f t="shared" si="16"/>
        <v>657017861</v>
      </c>
      <c r="I73" s="28">
        <f t="shared" si="16"/>
        <v>662738064</v>
      </c>
      <c r="J73" s="59">
        <f t="shared" si="1"/>
        <v>1.008706312780133</v>
      </c>
      <c r="K73" s="39">
        <v>566051529</v>
      </c>
    </row>
    <row r="74" spans="1:11" s="13" customFormat="1" ht="20.25" customHeight="1" x14ac:dyDescent="0.2">
      <c r="A74" s="14"/>
      <c r="B74" s="15"/>
      <c r="C74" s="16" t="s">
        <v>61</v>
      </c>
      <c r="D74" s="9"/>
      <c r="E74" s="43"/>
      <c r="F74" s="9"/>
      <c r="G74" s="15"/>
      <c r="H74" s="50"/>
      <c r="I74" s="52"/>
      <c r="J74" s="59"/>
      <c r="K74" s="40"/>
    </row>
    <row r="75" spans="1:11" s="12" customFormat="1" ht="20.25" customHeight="1" x14ac:dyDescent="0.2">
      <c r="A75" s="116" t="s">
        <v>31</v>
      </c>
      <c r="B75" s="116"/>
      <c r="C75" s="2" t="s">
        <v>32</v>
      </c>
      <c r="D75" s="10"/>
      <c r="E75" s="10"/>
      <c r="F75" s="10"/>
      <c r="G75" s="10"/>
      <c r="H75" s="10"/>
      <c r="I75" s="10"/>
      <c r="J75" s="59"/>
      <c r="K75" s="41">
        <v>0</v>
      </c>
    </row>
    <row r="76" spans="1:11" s="12" customFormat="1" ht="20.25" customHeight="1" x14ac:dyDescent="0.2">
      <c r="A76" s="14"/>
      <c r="B76" s="15">
        <v>1</v>
      </c>
      <c r="C76" s="3" t="s">
        <v>129</v>
      </c>
      <c r="D76" s="17">
        <v>0</v>
      </c>
      <c r="E76" s="28"/>
      <c r="F76" s="10"/>
      <c r="G76" s="2"/>
      <c r="H76" s="50">
        <f>[1]Munka1!$J76</f>
        <v>326000</v>
      </c>
      <c r="I76" s="53">
        <v>326000</v>
      </c>
      <c r="J76" s="59">
        <f t="shared" si="1"/>
        <v>1</v>
      </c>
      <c r="K76" s="41"/>
    </row>
    <row r="77" spans="1:11" s="12" customFormat="1" ht="20.25" customHeight="1" x14ac:dyDescent="0.2">
      <c r="A77" s="14"/>
      <c r="B77" s="15"/>
      <c r="C77" s="3"/>
      <c r="D77" s="10"/>
      <c r="E77" s="28"/>
      <c r="F77" s="10"/>
      <c r="G77" s="2"/>
      <c r="H77" s="50"/>
      <c r="I77" s="53"/>
      <c r="J77" s="59"/>
      <c r="K77" s="41"/>
    </row>
    <row r="78" spans="1:11" s="12" customFormat="1" ht="20.25" customHeight="1" x14ac:dyDescent="0.2">
      <c r="A78" s="116" t="s">
        <v>31</v>
      </c>
      <c r="B78" s="116"/>
      <c r="C78" s="2" t="s">
        <v>130</v>
      </c>
      <c r="D78" s="10">
        <f>SUM(D76:D77)</f>
        <v>0</v>
      </c>
      <c r="E78" s="10">
        <f t="shared" ref="E78:I78" si="17">SUM(E76:E77)</f>
        <v>0</v>
      </c>
      <c r="F78" s="10">
        <f t="shared" si="17"/>
        <v>0</v>
      </c>
      <c r="G78" s="10">
        <f t="shared" si="17"/>
        <v>0</v>
      </c>
      <c r="H78" s="10">
        <f t="shared" si="17"/>
        <v>326000</v>
      </c>
      <c r="I78" s="10">
        <f t="shared" si="17"/>
        <v>326000</v>
      </c>
      <c r="J78" s="58">
        <f t="shared" si="1"/>
        <v>1</v>
      </c>
      <c r="K78" s="41"/>
    </row>
    <row r="79" spans="1:11" s="12" customFormat="1" ht="20.25" customHeight="1" x14ac:dyDescent="0.2">
      <c r="A79" s="116" t="s">
        <v>29</v>
      </c>
      <c r="B79" s="116"/>
      <c r="C79" s="2" t="s">
        <v>30</v>
      </c>
      <c r="D79" s="10"/>
      <c r="E79" s="28"/>
      <c r="F79" s="10"/>
      <c r="G79" s="2"/>
      <c r="H79" s="50"/>
      <c r="I79" s="53"/>
      <c r="J79" s="59"/>
      <c r="K79" s="41"/>
    </row>
    <row r="80" spans="1:11" ht="18.75" customHeight="1" x14ac:dyDescent="0.2">
      <c r="A80" s="26"/>
      <c r="B80" s="15">
        <v>1</v>
      </c>
      <c r="C80" s="4" t="s">
        <v>101</v>
      </c>
      <c r="D80" s="17">
        <v>44786388</v>
      </c>
      <c r="E80" s="21">
        <v>0</v>
      </c>
      <c r="F80" s="17">
        <f>D80+E80</f>
        <v>44786388</v>
      </c>
      <c r="G80" s="3"/>
      <c r="H80" s="50">
        <f>[1]Munka1!$J80</f>
        <v>44786388</v>
      </c>
      <c r="I80" s="50">
        <v>0</v>
      </c>
      <c r="J80" s="59">
        <f t="shared" si="1"/>
        <v>0</v>
      </c>
      <c r="K80" s="38">
        <v>44786388</v>
      </c>
    </row>
    <row r="81" spans="1:11" ht="20.25" customHeight="1" x14ac:dyDescent="0.2">
      <c r="A81" s="26"/>
      <c r="B81" s="15">
        <v>2</v>
      </c>
      <c r="C81" s="4" t="s">
        <v>105</v>
      </c>
      <c r="D81" s="17">
        <v>194666477</v>
      </c>
      <c r="E81" s="21">
        <v>0</v>
      </c>
      <c r="F81" s="17">
        <f>D81+E81</f>
        <v>194666477</v>
      </c>
      <c r="G81" s="3"/>
      <c r="H81" s="50">
        <f>[1]Munka1!$J81</f>
        <v>194666477</v>
      </c>
      <c r="I81" s="50">
        <v>0</v>
      </c>
      <c r="J81" s="59">
        <f t="shared" si="1"/>
        <v>0</v>
      </c>
      <c r="K81" s="38">
        <v>194666477</v>
      </c>
    </row>
    <row r="82" spans="1:11" ht="20.25" customHeight="1" x14ac:dyDescent="0.2">
      <c r="A82" s="26"/>
      <c r="B82" s="15">
        <v>3</v>
      </c>
      <c r="C82" s="4" t="s">
        <v>118</v>
      </c>
      <c r="D82" s="17">
        <v>0</v>
      </c>
      <c r="E82" s="21">
        <v>10000000</v>
      </c>
      <c r="F82" s="17">
        <f t="shared" ref="F82" si="18">D82+E82</f>
        <v>10000000</v>
      </c>
      <c r="G82" s="3"/>
      <c r="H82" s="50">
        <f>[1]Munka1!$J82</f>
        <v>10000000</v>
      </c>
      <c r="I82" s="50">
        <v>10000000</v>
      </c>
      <c r="J82" s="59">
        <f t="shared" ref="J82:J150" si="19">I82/H82</f>
        <v>1</v>
      </c>
      <c r="K82" s="38"/>
    </row>
    <row r="83" spans="1:11" ht="20.25" customHeight="1" x14ac:dyDescent="0.2">
      <c r="A83" s="26"/>
      <c r="B83" s="15">
        <v>4</v>
      </c>
      <c r="C83" s="4" t="s">
        <v>125</v>
      </c>
      <c r="D83" s="17">
        <v>0</v>
      </c>
      <c r="E83" s="21"/>
      <c r="F83" s="17"/>
      <c r="G83" s="3"/>
      <c r="H83" s="50">
        <f>[1]Munka1!$J83</f>
        <v>4722707</v>
      </c>
      <c r="I83" s="50">
        <v>4722707</v>
      </c>
      <c r="J83" s="59">
        <f t="shared" si="19"/>
        <v>1</v>
      </c>
      <c r="K83" s="38"/>
    </row>
    <row r="84" spans="1:11" ht="23.25" customHeight="1" x14ac:dyDescent="0.2">
      <c r="A84" s="26"/>
      <c r="B84" s="15"/>
      <c r="C84" s="4"/>
      <c r="D84" s="20"/>
      <c r="E84" s="46"/>
      <c r="F84" s="20"/>
      <c r="G84" s="3"/>
      <c r="H84" s="50"/>
      <c r="I84" s="50"/>
      <c r="J84" s="59"/>
      <c r="K84" s="38"/>
    </row>
    <row r="85" spans="1:11" s="12" customFormat="1" ht="20.25" customHeight="1" x14ac:dyDescent="0.2">
      <c r="A85" s="116" t="s">
        <v>29</v>
      </c>
      <c r="B85" s="116"/>
      <c r="C85" s="2" t="s">
        <v>30</v>
      </c>
      <c r="D85" s="10">
        <f>SUM(D80:D84)</f>
        <v>239452865</v>
      </c>
      <c r="E85" s="10">
        <f t="shared" ref="E85:I85" si="20">SUM(E80:E84)</f>
        <v>10000000</v>
      </c>
      <c r="F85" s="10">
        <f t="shared" si="20"/>
        <v>249452865</v>
      </c>
      <c r="G85" s="10">
        <f t="shared" si="20"/>
        <v>0</v>
      </c>
      <c r="H85" s="10">
        <f t="shared" si="20"/>
        <v>254175572</v>
      </c>
      <c r="I85" s="10">
        <f t="shared" si="20"/>
        <v>14722707</v>
      </c>
      <c r="J85" s="59">
        <f t="shared" si="19"/>
        <v>5.7923375107030349E-2</v>
      </c>
      <c r="K85" s="41">
        <v>239452865</v>
      </c>
    </row>
    <row r="86" spans="1:11" ht="20.25" customHeight="1" x14ac:dyDescent="0.2">
      <c r="A86" s="115" t="s">
        <v>28</v>
      </c>
      <c r="B86" s="115"/>
      <c r="C86" s="24" t="s">
        <v>10</v>
      </c>
      <c r="D86" s="25">
        <f t="shared" ref="D86:G86" si="21">SUM(D78,D85)</f>
        <v>239452865</v>
      </c>
      <c r="E86" s="25">
        <f t="shared" si="21"/>
        <v>10000000</v>
      </c>
      <c r="F86" s="25">
        <f t="shared" si="21"/>
        <v>249452865</v>
      </c>
      <c r="G86" s="25">
        <f t="shared" si="21"/>
        <v>0</v>
      </c>
      <c r="H86" s="25">
        <f>SUM(H78,H85)</f>
        <v>254501572</v>
      </c>
      <c r="I86" s="25">
        <f>SUM(I78,I85)</f>
        <v>15048707</v>
      </c>
      <c r="J86" s="91">
        <f t="shared" si="19"/>
        <v>5.9130114135405025E-2</v>
      </c>
      <c r="K86" s="38">
        <v>239452865</v>
      </c>
    </row>
    <row r="87" spans="1:11" ht="20.25" customHeight="1" x14ac:dyDescent="0.2">
      <c r="A87" s="116" t="s">
        <v>56</v>
      </c>
      <c r="B87" s="116"/>
      <c r="C87" s="5" t="s">
        <v>3</v>
      </c>
      <c r="D87" s="17"/>
      <c r="E87" s="21"/>
      <c r="F87" s="17"/>
      <c r="G87" s="3"/>
      <c r="H87" s="50"/>
      <c r="I87" s="50"/>
      <c r="J87" s="59"/>
      <c r="K87" s="38"/>
    </row>
    <row r="88" spans="1:11" ht="20.25" customHeight="1" x14ac:dyDescent="0.2">
      <c r="A88" s="105" t="s">
        <v>55</v>
      </c>
      <c r="B88" s="105"/>
      <c r="C88" s="4" t="s">
        <v>18</v>
      </c>
      <c r="D88" s="17">
        <v>0</v>
      </c>
      <c r="E88" s="21"/>
      <c r="F88" s="17"/>
      <c r="G88" s="3"/>
      <c r="H88" s="50">
        <f>[1]Munka1!$J88</f>
        <v>250000</v>
      </c>
      <c r="I88" s="50">
        <v>250000</v>
      </c>
      <c r="J88" s="59">
        <f t="shared" si="19"/>
        <v>1</v>
      </c>
      <c r="K88" s="38"/>
    </row>
    <row r="89" spans="1:11" ht="20.25" customHeight="1" x14ac:dyDescent="0.2">
      <c r="A89" s="115" t="s">
        <v>56</v>
      </c>
      <c r="B89" s="115"/>
      <c r="C89" s="24" t="s">
        <v>3</v>
      </c>
      <c r="D89" s="25">
        <f>SUM(D88:D88)</f>
        <v>0</v>
      </c>
      <c r="E89" s="25">
        <f t="shared" ref="E89:I89" si="22">SUM(E88:E88)</f>
        <v>0</v>
      </c>
      <c r="F89" s="25">
        <f t="shared" si="22"/>
        <v>0</v>
      </c>
      <c r="G89" s="25">
        <f t="shared" si="22"/>
        <v>0</v>
      </c>
      <c r="H89" s="25">
        <f t="shared" si="22"/>
        <v>250000</v>
      </c>
      <c r="I89" s="25">
        <f t="shared" si="22"/>
        <v>250000</v>
      </c>
      <c r="J89" s="91">
        <f t="shared" si="19"/>
        <v>1</v>
      </c>
      <c r="K89" s="38">
        <v>0</v>
      </c>
    </row>
    <row r="90" spans="1:11" ht="20.25" customHeight="1" x14ac:dyDescent="0.2">
      <c r="A90" s="105"/>
      <c r="B90" s="105"/>
      <c r="C90" s="4"/>
      <c r="D90" s="17"/>
      <c r="E90" s="21"/>
      <c r="F90" s="17"/>
      <c r="G90" s="3"/>
      <c r="H90" s="50"/>
      <c r="I90" s="50"/>
      <c r="J90" s="59"/>
      <c r="K90" s="38"/>
    </row>
    <row r="91" spans="1:11" s="12" customFormat="1" ht="20.25" customHeight="1" x14ac:dyDescent="0.2">
      <c r="A91" s="116" t="s">
        <v>58</v>
      </c>
      <c r="B91" s="116"/>
      <c r="C91" s="2" t="s">
        <v>11</v>
      </c>
      <c r="D91" s="17">
        <v>0</v>
      </c>
      <c r="E91" s="28"/>
      <c r="F91" s="10"/>
      <c r="G91" s="2"/>
      <c r="H91" s="50">
        <f>[2]Munka1!$H87</f>
        <v>0</v>
      </c>
      <c r="I91" s="53">
        <v>0</v>
      </c>
      <c r="J91" s="59" t="e">
        <f t="shared" si="19"/>
        <v>#DIV/0!</v>
      </c>
      <c r="K91" s="41"/>
    </row>
    <row r="92" spans="1:11" ht="20.25" customHeight="1" x14ac:dyDescent="0.2">
      <c r="A92" s="105"/>
      <c r="B92" s="105"/>
      <c r="C92" s="4"/>
      <c r="D92" s="20"/>
      <c r="E92" s="46"/>
      <c r="F92" s="20"/>
      <c r="G92" s="3"/>
      <c r="H92" s="50"/>
      <c r="I92" s="50"/>
      <c r="J92" s="59"/>
      <c r="K92" s="38"/>
    </row>
    <row r="93" spans="1:11" ht="20.25" customHeight="1" x14ac:dyDescent="0.2">
      <c r="A93" s="115" t="s">
        <v>58</v>
      </c>
      <c r="B93" s="115"/>
      <c r="C93" s="24" t="s">
        <v>11</v>
      </c>
      <c r="D93" s="25">
        <f>SUM(D92:D92)</f>
        <v>0</v>
      </c>
      <c r="E93" s="25">
        <f t="shared" ref="E93:I93" si="23">SUM(E92:E92)</f>
        <v>0</v>
      </c>
      <c r="F93" s="25">
        <f t="shared" si="23"/>
        <v>0</v>
      </c>
      <c r="G93" s="25">
        <f t="shared" si="23"/>
        <v>0</v>
      </c>
      <c r="H93" s="25">
        <f t="shared" si="23"/>
        <v>0</v>
      </c>
      <c r="I93" s="25">
        <f t="shared" si="23"/>
        <v>0</v>
      </c>
      <c r="J93" s="91" t="e">
        <f t="shared" si="19"/>
        <v>#DIV/0!</v>
      </c>
      <c r="K93" s="38">
        <v>0</v>
      </c>
    </row>
    <row r="94" spans="1:11" s="18" customFormat="1" ht="20.25" customHeight="1" x14ac:dyDescent="0.2">
      <c r="A94" s="29"/>
      <c r="B94" s="29"/>
      <c r="C94" s="8" t="s">
        <v>63</v>
      </c>
      <c r="D94" s="28">
        <f>SUM(D86,D89,D93)</f>
        <v>239452865</v>
      </c>
      <c r="E94" s="28">
        <f t="shared" ref="E94:I94" si="24">SUM(E86,E89,E93)</f>
        <v>10000000</v>
      </c>
      <c r="F94" s="28">
        <f t="shared" si="24"/>
        <v>249452865</v>
      </c>
      <c r="G94" s="28">
        <f t="shared" si="24"/>
        <v>0</v>
      </c>
      <c r="H94" s="28">
        <f t="shared" si="24"/>
        <v>254751572</v>
      </c>
      <c r="I94" s="28">
        <f t="shared" si="24"/>
        <v>15298707</v>
      </c>
      <c r="J94" s="59">
        <f t="shared" si="19"/>
        <v>6.0053435116781143E-2</v>
      </c>
      <c r="K94" s="39">
        <v>239452865</v>
      </c>
    </row>
    <row r="95" spans="1:11" ht="20.25" customHeight="1" thickBot="1" x14ac:dyDescent="0.25">
      <c r="A95" s="105"/>
      <c r="B95" s="105"/>
      <c r="C95" s="4"/>
      <c r="D95" s="64"/>
      <c r="E95" s="65"/>
      <c r="F95" s="64"/>
      <c r="G95" s="66"/>
      <c r="H95" s="67">
        <f>[2]Munka1!$H91</f>
        <v>0</v>
      </c>
      <c r="I95" s="67"/>
      <c r="J95" s="68" t="e">
        <f t="shared" si="19"/>
        <v>#DIV/0!</v>
      </c>
      <c r="K95" s="38"/>
    </row>
    <row r="96" spans="1:11" s="23" customFormat="1" ht="20.25" customHeight="1" thickBot="1" x14ac:dyDescent="0.25">
      <c r="A96" s="106" t="s">
        <v>85</v>
      </c>
      <c r="B96" s="107"/>
      <c r="C96" s="108"/>
      <c r="D96" s="75">
        <f t="shared" ref="D96:I96" si="25">SUM(D73,D94)</f>
        <v>805504394</v>
      </c>
      <c r="E96" s="75">
        <f t="shared" si="25"/>
        <v>62932570</v>
      </c>
      <c r="F96" s="75">
        <f t="shared" si="25"/>
        <v>868436964</v>
      </c>
      <c r="G96" s="75">
        <f t="shared" si="25"/>
        <v>0</v>
      </c>
      <c r="H96" s="75">
        <f t="shared" si="25"/>
        <v>911769433</v>
      </c>
      <c r="I96" s="75">
        <f t="shared" si="25"/>
        <v>678036771</v>
      </c>
      <c r="J96" s="89">
        <f t="shared" si="19"/>
        <v>0.74364937719950963</v>
      </c>
      <c r="K96" s="42">
        <v>805504394</v>
      </c>
    </row>
    <row r="97" spans="1:12" s="13" customFormat="1" ht="20.25" customHeight="1" x14ac:dyDescent="0.2">
      <c r="A97" s="14"/>
      <c r="B97" s="15"/>
      <c r="C97" s="16" t="s">
        <v>79</v>
      </c>
      <c r="D97" s="69"/>
      <c r="E97" s="70"/>
      <c r="F97" s="69"/>
      <c r="G97" s="71"/>
      <c r="H97" s="72"/>
      <c r="I97" s="73"/>
      <c r="J97" s="74"/>
      <c r="K97" s="40"/>
    </row>
    <row r="98" spans="1:12" s="13" customFormat="1" ht="20.25" customHeight="1" x14ac:dyDescent="0.2">
      <c r="A98" s="14"/>
      <c r="B98" s="15"/>
      <c r="C98" s="16" t="s">
        <v>60</v>
      </c>
      <c r="D98" s="9"/>
      <c r="E98" s="43"/>
      <c r="F98" s="9"/>
      <c r="G98" s="15"/>
      <c r="H98" s="50"/>
      <c r="I98" s="52"/>
      <c r="J98" s="59"/>
      <c r="K98" s="40"/>
    </row>
    <row r="99" spans="1:12" s="12" customFormat="1" ht="20.25" customHeight="1" x14ac:dyDescent="0.2">
      <c r="A99" s="116" t="s">
        <v>41</v>
      </c>
      <c r="B99" s="116"/>
      <c r="C99" s="2" t="s">
        <v>26</v>
      </c>
      <c r="D99" s="10"/>
      <c r="E99" s="28"/>
      <c r="F99" s="10"/>
      <c r="G99" s="2"/>
      <c r="H99" s="50"/>
      <c r="I99" s="53"/>
      <c r="J99" s="59"/>
      <c r="K99" s="41"/>
    </row>
    <row r="100" spans="1:12" s="12" customFormat="1" ht="33.75" customHeight="1" x14ac:dyDescent="0.2">
      <c r="A100" s="14"/>
      <c r="B100" s="19">
        <v>1</v>
      </c>
      <c r="C100" s="36" t="s">
        <v>104</v>
      </c>
      <c r="D100" s="17">
        <v>3614184</v>
      </c>
      <c r="E100" s="21">
        <v>9910464</v>
      </c>
      <c r="F100" s="17">
        <f>D100+E100</f>
        <v>13524648</v>
      </c>
      <c r="G100" s="2"/>
      <c r="H100" s="50">
        <f>[1]Munka1!$J100</f>
        <v>13756583</v>
      </c>
      <c r="I100" s="50">
        <v>13756583</v>
      </c>
      <c r="J100" s="59">
        <f t="shared" si="19"/>
        <v>1</v>
      </c>
      <c r="K100" s="41">
        <v>3614184</v>
      </c>
    </row>
    <row r="101" spans="1:12" s="12" customFormat="1" ht="33.75" customHeight="1" x14ac:dyDescent="0.2">
      <c r="A101" s="32"/>
      <c r="B101" s="19">
        <v>2</v>
      </c>
      <c r="C101" s="4" t="s">
        <v>106</v>
      </c>
      <c r="D101" s="17">
        <v>3021698</v>
      </c>
      <c r="E101" s="21">
        <v>0</v>
      </c>
      <c r="F101" s="17">
        <f>D101+E101</f>
        <v>3021698</v>
      </c>
      <c r="G101" s="2"/>
      <c r="H101" s="50">
        <f>[1]Munka1!$J101</f>
        <v>5259073</v>
      </c>
      <c r="I101" s="50">
        <v>5259073</v>
      </c>
      <c r="J101" s="59">
        <f t="shared" si="19"/>
        <v>1</v>
      </c>
      <c r="K101" s="41">
        <v>3021697.35</v>
      </c>
    </row>
    <row r="102" spans="1:12" s="12" customFormat="1" ht="33.75" customHeight="1" x14ac:dyDescent="0.2">
      <c r="A102" s="32"/>
      <c r="B102" s="19">
        <v>3</v>
      </c>
      <c r="C102" s="4" t="s">
        <v>119</v>
      </c>
      <c r="D102" s="17">
        <v>0</v>
      </c>
      <c r="E102" s="21">
        <v>1059841</v>
      </c>
      <c r="F102" s="17">
        <f>D102+E102</f>
        <v>1059841</v>
      </c>
      <c r="G102" s="2"/>
      <c r="H102" s="50">
        <f>[1]Munka1!$J102</f>
        <v>1059841</v>
      </c>
      <c r="I102" s="50">
        <v>1059841</v>
      </c>
      <c r="J102" s="59">
        <f t="shared" si="19"/>
        <v>1</v>
      </c>
      <c r="K102" s="41"/>
    </row>
    <row r="103" spans="1:12" ht="20.25" customHeight="1" x14ac:dyDescent="0.2">
      <c r="A103" s="103" t="s">
        <v>27</v>
      </c>
      <c r="B103" s="117"/>
      <c r="C103" s="24" t="s">
        <v>8</v>
      </c>
      <c r="D103" s="25">
        <f>SUM(D100:D102)</f>
        <v>6635882</v>
      </c>
      <c r="E103" s="25">
        <f t="shared" ref="E103:I103" si="26">SUM(E100:E102)</f>
        <v>10970305</v>
      </c>
      <c r="F103" s="25">
        <f t="shared" si="26"/>
        <v>17606187</v>
      </c>
      <c r="G103" s="25">
        <f t="shared" si="26"/>
        <v>0</v>
      </c>
      <c r="H103" s="25">
        <f t="shared" si="26"/>
        <v>20075497</v>
      </c>
      <c r="I103" s="25">
        <f t="shared" si="26"/>
        <v>20075497</v>
      </c>
      <c r="J103" s="91">
        <f t="shared" si="19"/>
        <v>1</v>
      </c>
      <c r="K103" s="38">
        <v>6635881.3499999996</v>
      </c>
      <c r="L103" s="1" t="s">
        <v>19</v>
      </c>
    </row>
    <row r="104" spans="1:12" s="12" customFormat="1" ht="20.25" customHeight="1" x14ac:dyDescent="0.2">
      <c r="A104" s="116" t="s">
        <v>48</v>
      </c>
      <c r="B104" s="116"/>
      <c r="C104" s="5" t="s">
        <v>4</v>
      </c>
      <c r="D104" s="10"/>
      <c r="E104" s="28"/>
      <c r="F104" s="10"/>
      <c r="G104" s="2"/>
      <c r="H104" s="50"/>
      <c r="I104" s="53"/>
      <c r="J104" s="59"/>
      <c r="K104" s="41"/>
    </row>
    <row r="105" spans="1:12" ht="20.25" customHeight="1" x14ac:dyDescent="0.2">
      <c r="A105" s="105" t="s">
        <v>54</v>
      </c>
      <c r="B105" s="105"/>
      <c r="C105" s="4" t="s">
        <v>102</v>
      </c>
      <c r="D105" s="17">
        <v>39580925</v>
      </c>
      <c r="E105" s="21">
        <v>0</v>
      </c>
      <c r="F105" s="17">
        <f t="shared" ref="F105:F112" si="27">D105+E105</f>
        <v>39580925</v>
      </c>
      <c r="G105" s="3"/>
      <c r="H105" s="50">
        <f>[1]Munka1!$J105</f>
        <v>38550794</v>
      </c>
      <c r="I105" s="50">
        <v>38543731</v>
      </c>
      <c r="J105" s="59">
        <f t="shared" si="19"/>
        <v>0.9998167871717506</v>
      </c>
      <c r="K105" s="38">
        <v>39580925</v>
      </c>
    </row>
    <row r="106" spans="1:12" ht="20.25" customHeight="1" x14ac:dyDescent="0.2">
      <c r="A106" s="105" t="s">
        <v>49</v>
      </c>
      <c r="B106" s="105"/>
      <c r="C106" s="4" t="s">
        <v>47</v>
      </c>
      <c r="D106" s="17">
        <v>230055</v>
      </c>
      <c r="E106" s="21">
        <v>0</v>
      </c>
      <c r="F106" s="17">
        <f t="shared" si="27"/>
        <v>230055</v>
      </c>
      <c r="G106" s="3"/>
      <c r="H106" s="50">
        <f>[1]Munka1!$J106</f>
        <v>181988</v>
      </c>
      <c r="I106" s="50">
        <v>149105</v>
      </c>
      <c r="J106" s="59">
        <f t="shared" si="19"/>
        <v>0.81931226234696797</v>
      </c>
      <c r="K106" s="38">
        <v>230055</v>
      </c>
    </row>
    <row r="107" spans="1:12" ht="20.25" customHeight="1" x14ac:dyDescent="0.2">
      <c r="A107" s="105" t="s">
        <v>50</v>
      </c>
      <c r="B107" s="105"/>
      <c r="C107" s="4" t="s">
        <v>96</v>
      </c>
      <c r="D107" s="17">
        <v>1533975</v>
      </c>
      <c r="E107" s="21">
        <v>0</v>
      </c>
      <c r="F107" s="17">
        <f t="shared" si="27"/>
        <v>1533975</v>
      </c>
      <c r="G107" s="3"/>
      <c r="H107" s="50">
        <f>[1]Munka1!$J107</f>
        <v>608373</v>
      </c>
      <c r="I107" s="50">
        <v>614350</v>
      </c>
      <c r="J107" s="59">
        <f t="shared" si="19"/>
        <v>1.0098245648639896</v>
      </c>
      <c r="K107" s="38">
        <v>1533975</v>
      </c>
    </row>
    <row r="108" spans="1:12" ht="20.25" customHeight="1" x14ac:dyDescent="0.2">
      <c r="A108" s="105" t="s">
        <v>68</v>
      </c>
      <c r="B108" s="105"/>
      <c r="C108" s="3" t="s">
        <v>69</v>
      </c>
      <c r="D108" s="17">
        <v>402329</v>
      </c>
      <c r="E108" s="21">
        <v>0</v>
      </c>
      <c r="F108" s="17">
        <f t="shared" si="27"/>
        <v>402329</v>
      </c>
      <c r="G108" s="3"/>
      <c r="H108" s="50">
        <f>[1]Munka1!$J108</f>
        <v>402329</v>
      </c>
      <c r="I108" s="50">
        <v>339560</v>
      </c>
      <c r="J108" s="59">
        <f t="shared" si="19"/>
        <v>0.84398589214299735</v>
      </c>
      <c r="K108" s="38">
        <v>402329</v>
      </c>
    </row>
    <row r="109" spans="1:12" ht="20.25" customHeight="1" x14ac:dyDescent="0.2">
      <c r="A109" s="105" t="s">
        <v>51</v>
      </c>
      <c r="B109" s="105"/>
      <c r="C109" s="3" t="s">
        <v>12</v>
      </c>
      <c r="D109" s="17">
        <v>10857593</v>
      </c>
      <c r="E109" s="21">
        <v>0</v>
      </c>
      <c r="F109" s="17">
        <f t="shared" si="27"/>
        <v>10857593</v>
      </c>
      <c r="G109" s="3"/>
      <c r="H109" s="50">
        <f>[1]Munka1!$J109</f>
        <v>10511510</v>
      </c>
      <c r="I109" s="50">
        <v>10565237</v>
      </c>
      <c r="J109" s="59">
        <f t="shared" si="19"/>
        <v>1.0051112542346436</v>
      </c>
      <c r="K109" s="38">
        <v>10857593</v>
      </c>
    </row>
    <row r="110" spans="1:12" ht="20.25" customHeight="1" x14ac:dyDescent="0.2">
      <c r="A110" s="105" t="s">
        <v>52</v>
      </c>
      <c r="B110" s="105"/>
      <c r="C110" s="3" t="s">
        <v>13</v>
      </c>
      <c r="D110" s="17">
        <v>0</v>
      </c>
      <c r="E110" s="21">
        <v>0</v>
      </c>
      <c r="F110" s="17">
        <f t="shared" si="27"/>
        <v>0</v>
      </c>
      <c r="G110" s="3"/>
      <c r="H110" s="50">
        <f>[1]Munka1!$J110</f>
        <v>0</v>
      </c>
      <c r="I110" s="50">
        <v>0</v>
      </c>
      <c r="J110" s="59" t="e">
        <f t="shared" si="19"/>
        <v>#DIV/0!</v>
      </c>
      <c r="K110" s="38">
        <v>0</v>
      </c>
    </row>
    <row r="111" spans="1:12" ht="20.25" customHeight="1" x14ac:dyDescent="0.2">
      <c r="A111" s="105" t="s">
        <v>122</v>
      </c>
      <c r="B111" s="105"/>
      <c r="C111" s="3" t="s">
        <v>123</v>
      </c>
      <c r="D111" s="17">
        <v>0</v>
      </c>
      <c r="E111" s="21"/>
      <c r="F111" s="17"/>
      <c r="G111" s="3"/>
      <c r="H111" s="50">
        <f>[1]Munka1!$J111</f>
        <v>693000</v>
      </c>
      <c r="I111" s="50">
        <v>693000</v>
      </c>
      <c r="J111" s="59">
        <f t="shared" si="19"/>
        <v>1</v>
      </c>
      <c r="K111" s="38"/>
    </row>
    <row r="112" spans="1:12" ht="20.25" customHeight="1" x14ac:dyDescent="0.2">
      <c r="A112" s="105" t="s">
        <v>59</v>
      </c>
      <c r="B112" s="105"/>
      <c r="C112" s="4" t="s">
        <v>70</v>
      </c>
      <c r="D112" s="17">
        <v>0</v>
      </c>
      <c r="E112" s="21">
        <v>0</v>
      </c>
      <c r="F112" s="17">
        <f t="shared" si="27"/>
        <v>0</v>
      </c>
      <c r="G112" s="3"/>
      <c r="H112" s="50">
        <f>[1]Munka1!$J112</f>
        <v>1891941</v>
      </c>
      <c r="I112" s="50">
        <v>1934952</v>
      </c>
      <c r="J112" s="59">
        <f t="shared" si="19"/>
        <v>1.0227337956099054</v>
      </c>
      <c r="K112" s="38">
        <v>0</v>
      </c>
    </row>
    <row r="113" spans="1:12" ht="20.25" customHeight="1" x14ac:dyDescent="0.2">
      <c r="A113" s="115" t="s">
        <v>48</v>
      </c>
      <c r="B113" s="115"/>
      <c r="C113" s="27" t="s">
        <v>4</v>
      </c>
      <c r="D113" s="25">
        <f>SUM(D105:D112)</f>
        <v>52604877</v>
      </c>
      <c r="E113" s="25">
        <f t="shared" ref="E113:I113" si="28">SUM(E105:E112)</f>
        <v>0</v>
      </c>
      <c r="F113" s="25">
        <f t="shared" si="28"/>
        <v>52604877</v>
      </c>
      <c r="G113" s="25">
        <f t="shared" si="28"/>
        <v>0</v>
      </c>
      <c r="H113" s="25">
        <f t="shared" si="28"/>
        <v>52839935</v>
      </c>
      <c r="I113" s="25">
        <f t="shared" si="28"/>
        <v>52839935</v>
      </c>
      <c r="J113" s="91">
        <f t="shared" si="19"/>
        <v>1</v>
      </c>
      <c r="K113" s="38">
        <v>52604877</v>
      </c>
    </row>
    <row r="114" spans="1:12" ht="20.25" customHeight="1" x14ac:dyDescent="0.2">
      <c r="A114" s="103" t="s">
        <v>57</v>
      </c>
      <c r="B114" s="104"/>
      <c r="C114" s="24" t="s">
        <v>9</v>
      </c>
      <c r="D114" s="25">
        <v>0</v>
      </c>
      <c r="E114" s="25">
        <v>0</v>
      </c>
      <c r="F114" s="25">
        <v>0</v>
      </c>
      <c r="G114" s="25">
        <v>0</v>
      </c>
      <c r="H114" s="25">
        <v>0</v>
      </c>
      <c r="I114" s="25">
        <v>0</v>
      </c>
      <c r="J114" s="88" t="e">
        <f t="shared" si="19"/>
        <v>#DIV/0!</v>
      </c>
      <c r="K114" s="38">
        <v>0</v>
      </c>
    </row>
    <row r="115" spans="1:12" s="18" customFormat="1" ht="20.25" customHeight="1" x14ac:dyDescent="0.2">
      <c r="A115" s="29"/>
      <c r="B115" s="29"/>
      <c r="C115" s="8" t="s">
        <v>62</v>
      </c>
      <c r="D115" s="28">
        <f>SUM(D103,D113,D114)</f>
        <v>59240759</v>
      </c>
      <c r="E115" s="28">
        <f t="shared" ref="E115:I115" si="29">SUM(E103,E113,E114)</f>
        <v>10970305</v>
      </c>
      <c r="F115" s="28">
        <f t="shared" si="29"/>
        <v>70211064</v>
      </c>
      <c r="G115" s="28">
        <f t="shared" si="29"/>
        <v>0</v>
      </c>
      <c r="H115" s="28">
        <f t="shared" si="29"/>
        <v>72915432</v>
      </c>
      <c r="I115" s="28">
        <f t="shared" si="29"/>
        <v>72915432</v>
      </c>
      <c r="J115" s="58">
        <f t="shared" si="19"/>
        <v>1</v>
      </c>
      <c r="K115" s="39">
        <v>59240758.350000001</v>
      </c>
    </row>
    <row r="116" spans="1:12" s="13" customFormat="1" ht="20.25" customHeight="1" x14ac:dyDescent="0.2">
      <c r="A116" s="14"/>
      <c r="B116" s="15"/>
      <c r="C116" s="16" t="s">
        <v>61</v>
      </c>
      <c r="D116" s="9"/>
      <c r="E116" s="43"/>
      <c r="F116" s="9"/>
      <c r="G116" s="15"/>
      <c r="H116" s="50">
        <f>[2]Munka1!$H112</f>
        <v>0</v>
      </c>
      <c r="I116" s="52"/>
      <c r="J116" s="59"/>
      <c r="K116" s="40"/>
    </row>
    <row r="117" spans="1:12" ht="20.25" customHeight="1" x14ac:dyDescent="0.2">
      <c r="A117" s="115" t="s">
        <v>28</v>
      </c>
      <c r="B117" s="115"/>
      <c r="C117" s="24" t="s">
        <v>10</v>
      </c>
      <c r="D117" s="25">
        <v>0</v>
      </c>
      <c r="E117" s="25">
        <v>0</v>
      </c>
      <c r="F117" s="25">
        <v>0</v>
      </c>
      <c r="G117" s="25">
        <v>0</v>
      </c>
      <c r="H117" s="25">
        <v>0</v>
      </c>
      <c r="I117" s="25">
        <v>0</v>
      </c>
      <c r="J117" s="88" t="e">
        <f t="shared" si="19"/>
        <v>#DIV/0!</v>
      </c>
      <c r="K117" s="38">
        <v>0</v>
      </c>
    </row>
    <row r="118" spans="1:12" ht="20.25" customHeight="1" x14ac:dyDescent="0.2">
      <c r="A118" s="103" t="s">
        <v>56</v>
      </c>
      <c r="B118" s="104"/>
      <c r="C118" s="24" t="s">
        <v>3</v>
      </c>
      <c r="D118" s="25">
        <v>0</v>
      </c>
      <c r="E118" s="25">
        <v>0</v>
      </c>
      <c r="F118" s="25">
        <v>0</v>
      </c>
      <c r="G118" s="25">
        <v>0</v>
      </c>
      <c r="H118" s="25">
        <v>0</v>
      </c>
      <c r="I118" s="25">
        <v>0</v>
      </c>
      <c r="J118" s="88" t="e">
        <f t="shared" si="19"/>
        <v>#DIV/0!</v>
      </c>
      <c r="K118" s="38">
        <v>0</v>
      </c>
    </row>
    <row r="119" spans="1:12" ht="20.25" customHeight="1" x14ac:dyDescent="0.2">
      <c r="A119" s="103" t="s">
        <v>58</v>
      </c>
      <c r="B119" s="104"/>
      <c r="C119" s="24" t="s">
        <v>11</v>
      </c>
      <c r="D119" s="25">
        <v>0</v>
      </c>
      <c r="E119" s="25">
        <v>0</v>
      </c>
      <c r="F119" s="25">
        <v>0</v>
      </c>
      <c r="G119" s="25">
        <v>0</v>
      </c>
      <c r="H119" s="25">
        <v>0</v>
      </c>
      <c r="I119" s="25">
        <v>0</v>
      </c>
      <c r="J119" s="88" t="e">
        <f t="shared" si="19"/>
        <v>#DIV/0!</v>
      </c>
      <c r="K119" s="38">
        <v>0</v>
      </c>
    </row>
    <row r="120" spans="1:12" s="18" customFormat="1" ht="20.25" customHeight="1" thickBot="1" x14ac:dyDescent="0.25">
      <c r="A120" s="29"/>
      <c r="B120" s="29"/>
      <c r="C120" s="8" t="s">
        <v>63</v>
      </c>
      <c r="D120" s="76">
        <f>SUM(D117,D118,D119)</f>
        <v>0</v>
      </c>
      <c r="E120" s="76">
        <v>0</v>
      </c>
      <c r="F120" s="76">
        <v>0</v>
      </c>
      <c r="G120" s="77"/>
      <c r="H120" s="67">
        <f>[2]Munka1!$H116</f>
        <v>0</v>
      </c>
      <c r="I120" s="78"/>
      <c r="J120" s="68"/>
      <c r="K120" s="39">
        <v>0</v>
      </c>
    </row>
    <row r="121" spans="1:12" s="23" customFormat="1" ht="20.25" customHeight="1" thickBot="1" x14ac:dyDescent="0.25">
      <c r="A121" s="106" t="s">
        <v>83</v>
      </c>
      <c r="B121" s="107"/>
      <c r="C121" s="108"/>
      <c r="D121" s="75">
        <f>SUM(D115,D120)</f>
        <v>59240759</v>
      </c>
      <c r="E121" s="75">
        <f t="shared" ref="E121:I121" si="30">SUM(E115,E120)</f>
        <v>10970305</v>
      </c>
      <c r="F121" s="75">
        <f t="shared" si="30"/>
        <v>70211064</v>
      </c>
      <c r="G121" s="75">
        <f t="shared" si="30"/>
        <v>0</v>
      </c>
      <c r="H121" s="75">
        <f t="shared" si="30"/>
        <v>72915432</v>
      </c>
      <c r="I121" s="75">
        <f t="shared" si="30"/>
        <v>72915432</v>
      </c>
      <c r="J121" s="90">
        <f t="shared" si="19"/>
        <v>1</v>
      </c>
      <c r="K121" s="42">
        <v>59240758.350000001</v>
      </c>
    </row>
    <row r="122" spans="1:12" s="13" customFormat="1" ht="20.25" customHeight="1" x14ac:dyDescent="0.2">
      <c r="A122" s="14"/>
      <c r="B122" s="15"/>
      <c r="C122" s="16" t="s">
        <v>81</v>
      </c>
      <c r="D122" s="69"/>
      <c r="E122" s="70"/>
      <c r="F122" s="69"/>
      <c r="G122" s="71"/>
      <c r="H122" s="72"/>
      <c r="I122" s="73"/>
      <c r="J122" s="74"/>
      <c r="K122" s="40"/>
    </row>
    <row r="123" spans="1:12" s="13" customFormat="1" ht="20.25" customHeight="1" x14ac:dyDescent="0.2">
      <c r="A123" s="14"/>
      <c r="B123" s="15"/>
      <c r="C123" s="16" t="s">
        <v>60</v>
      </c>
      <c r="D123" s="9"/>
      <c r="E123" s="43"/>
      <c r="F123" s="9"/>
      <c r="G123" s="15"/>
      <c r="H123" s="50"/>
      <c r="I123" s="52"/>
      <c r="J123" s="59"/>
      <c r="K123" s="40"/>
    </row>
    <row r="124" spans="1:12" s="12" customFormat="1" ht="20.25" customHeight="1" x14ac:dyDescent="0.2">
      <c r="A124" s="116" t="s">
        <v>41</v>
      </c>
      <c r="B124" s="116"/>
      <c r="C124" s="2" t="s">
        <v>26</v>
      </c>
      <c r="D124" s="10"/>
      <c r="E124" s="28"/>
      <c r="F124" s="10"/>
      <c r="G124" s="2"/>
      <c r="H124" s="50"/>
      <c r="I124" s="53"/>
      <c r="J124" s="59"/>
      <c r="K124" s="41">
        <v>0</v>
      </c>
    </row>
    <row r="125" spans="1:12" s="12" customFormat="1" ht="32.25" customHeight="1" x14ac:dyDescent="0.2">
      <c r="A125" s="32"/>
      <c r="B125" s="19">
        <v>1</v>
      </c>
      <c r="C125" s="4" t="s">
        <v>104</v>
      </c>
      <c r="D125" s="17">
        <v>903546</v>
      </c>
      <c r="E125" s="21">
        <v>2477616</v>
      </c>
      <c r="F125" s="17">
        <f>D125+E125</f>
        <v>3381162</v>
      </c>
      <c r="G125" s="2"/>
      <c r="H125" s="50">
        <f>[1]Munka1!$J125</f>
        <v>3618544</v>
      </c>
      <c r="I125" s="50">
        <v>3922657</v>
      </c>
      <c r="J125" s="59">
        <f t="shared" si="19"/>
        <v>1.084042918919875</v>
      </c>
      <c r="K125" s="41">
        <v>903546</v>
      </c>
    </row>
    <row r="126" spans="1:12" ht="20.25" customHeight="1" x14ac:dyDescent="0.2">
      <c r="A126" s="103" t="s">
        <v>27</v>
      </c>
      <c r="B126" s="117"/>
      <c r="C126" s="24" t="s">
        <v>8</v>
      </c>
      <c r="D126" s="25">
        <f>SUM(D125)</f>
        <v>903546</v>
      </c>
      <c r="E126" s="25">
        <f t="shared" ref="E126:H126" si="31">SUM(E125)</f>
        <v>2477616</v>
      </c>
      <c r="F126" s="25">
        <f t="shared" si="31"/>
        <v>3381162</v>
      </c>
      <c r="G126" s="25">
        <f t="shared" si="31"/>
        <v>0</v>
      </c>
      <c r="H126" s="25">
        <f t="shared" si="31"/>
        <v>3618544</v>
      </c>
      <c r="I126" s="25">
        <f>SUM(I125)</f>
        <v>3922657</v>
      </c>
      <c r="J126" s="91">
        <f>I126/H126</f>
        <v>1.084042918919875</v>
      </c>
      <c r="K126" s="38">
        <v>903546</v>
      </c>
      <c r="L126" s="1" t="s">
        <v>19</v>
      </c>
    </row>
    <row r="127" spans="1:12" s="12" customFormat="1" ht="20.25" customHeight="1" x14ac:dyDescent="0.2">
      <c r="A127" s="116" t="s">
        <v>48</v>
      </c>
      <c r="B127" s="116"/>
      <c r="C127" s="5" t="s">
        <v>4</v>
      </c>
      <c r="D127" s="10"/>
      <c r="E127" s="28"/>
      <c r="F127" s="10"/>
      <c r="G127" s="2"/>
      <c r="H127" s="50"/>
      <c r="I127" s="53"/>
      <c r="J127" s="59"/>
      <c r="K127" s="41"/>
    </row>
    <row r="128" spans="1:12" ht="20.25" customHeight="1" x14ac:dyDescent="0.2">
      <c r="A128" s="105" t="s">
        <v>49</v>
      </c>
      <c r="B128" s="105"/>
      <c r="C128" s="4" t="s">
        <v>47</v>
      </c>
      <c r="D128" s="17">
        <v>0</v>
      </c>
      <c r="E128" s="17">
        <v>0</v>
      </c>
      <c r="F128" s="17">
        <v>0</v>
      </c>
      <c r="G128" s="3"/>
      <c r="H128" s="50">
        <f>[1]Munka1!$J128</f>
        <v>0</v>
      </c>
      <c r="I128" s="50"/>
      <c r="J128" s="59" t="e">
        <f t="shared" si="19"/>
        <v>#DIV/0!</v>
      </c>
      <c r="K128" s="38">
        <v>0</v>
      </c>
    </row>
    <row r="129" spans="1:11" ht="20.25" customHeight="1" x14ac:dyDescent="0.2">
      <c r="A129" s="105" t="s">
        <v>51</v>
      </c>
      <c r="B129" s="105"/>
      <c r="C129" s="3" t="s">
        <v>12</v>
      </c>
      <c r="D129" s="17">
        <v>0</v>
      </c>
      <c r="E129" s="17">
        <v>0</v>
      </c>
      <c r="F129" s="17">
        <v>0</v>
      </c>
      <c r="G129" s="3"/>
      <c r="H129" s="50">
        <f>[1]Munka1!$J129</f>
        <v>0</v>
      </c>
      <c r="I129" s="50"/>
      <c r="J129" s="59" t="e">
        <f t="shared" si="19"/>
        <v>#DIV/0!</v>
      </c>
      <c r="K129" s="38">
        <v>0</v>
      </c>
    </row>
    <row r="130" spans="1:11" ht="20.25" customHeight="1" x14ac:dyDescent="0.2">
      <c r="A130" s="105" t="s">
        <v>59</v>
      </c>
      <c r="B130" s="105"/>
      <c r="C130" s="4" t="s">
        <v>70</v>
      </c>
      <c r="D130" s="17">
        <v>0</v>
      </c>
      <c r="E130" s="17"/>
      <c r="F130" s="17"/>
      <c r="G130" s="3"/>
      <c r="H130" s="50">
        <f>[1]Munka1!$J130</f>
        <v>2292</v>
      </c>
      <c r="I130" s="50">
        <v>3134</v>
      </c>
      <c r="J130" s="59">
        <f t="shared" si="19"/>
        <v>1.3673647469458987</v>
      </c>
      <c r="K130" s="38"/>
    </row>
    <row r="131" spans="1:11" ht="20.25" customHeight="1" x14ac:dyDescent="0.2">
      <c r="A131" s="115" t="s">
        <v>48</v>
      </c>
      <c r="B131" s="115"/>
      <c r="C131" s="27" t="s">
        <v>4</v>
      </c>
      <c r="D131" s="25">
        <f>SUM(D128:D130)</f>
        <v>0</v>
      </c>
      <c r="E131" s="25">
        <f t="shared" ref="E131:I131" si="32">SUM(E128:E130)</f>
        <v>0</v>
      </c>
      <c r="F131" s="25">
        <f t="shared" si="32"/>
        <v>0</v>
      </c>
      <c r="G131" s="25">
        <f t="shared" si="32"/>
        <v>0</v>
      </c>
      <c r="H131" s="25">
        <f t="shared" si="32"/>
        <v>2292</v>
      </c>
      <c r="I131" s="25">
        <f t="shared" si="32"/>
        <v>3134</v>
      </c>
      <c r="J131" s="91">
        <f t="shared" si="19"/>
        <v>1.3673647469458987</v>
      </c>
      <c r="K131" s="38">
        <v>0</v>
      </c>
    </row>
    <row r="132" spans="1:11" ht="20.25" customHeight="1" x14ac:dyDescent="0.2">
      <c r="A132" s="103" t="s">
        <v>57</v>
      </c>
      <c r="B132" s="104"/>
      <c r="C132" s="24" t="s">
        <v>9</v>
      </c>
      <c r="D132" s="25">
        <v>0</v>
      </c>
      <c r="E132" s="25">
        <v>0</v>
      </c>
      <c r="F132" s="25">
        <v>0</v>
      </c>
      <c r="G132" s="3"/>
      <c r="H132" s="25">
        <f>[2]Munka1!$H128</f>
        <v>0</v>
      </c>
      <c r="I132" s="25">
        <v>0</v>
      </c>
      <c r="J132" s="91" t="e">
        <f t="shared" si="19"/>
        <v>#DIV/0!</v>
      </c>
      <c r="K132" s="38">
        <v>0</v>
      </c>
    </row>
    <row r="133" spans="1:11" s="18" customFormat="1" ht="20.25" customHeight="1" x14ac:dyDescent="0.2">
      <c r="A133" s="29"/>
      <c r="B133" s="29"/>
      <c r="C133" s="8" t="s">
        <v>62</v>
      </c>
      <c r="D133" s="28">
        <f>SUM(D126,D131,D132)</f>
        <v>903546</v>
      </c>
      <c r="E133" s="28">
        <f t="shared" ref="E133:H133" si="33">SUM(E126,E131,E132)</f>
        <v>2477616</v>
      </c>
      <c r="F133" s="28">
        <f t="shared" si="33"/>
        <v>3381162</v>
      </c>
      <c r="G133" s="28">
        <f t="shared" si="33"/>
        <v>0</v>
      </c>
      <c r="H133" s="28">
        <f t="shared" si="33"/>
        <v>3620836</v>
      </c>
      <c r="I133" s="62">
        <f>SUM(I126,I131,I132)</f>
        <v>3925791</v>
      </c>
      <c r="J133" s="63">
        <f t="shared" si="19"/>
        <v>1.0842222624830289</v>
      </c>
      <c r="K133" s="39">
        <v>903546</v>
      </c>
    </row>
    <row r="134" spans="1:11" s="13" customFormat="1" ht="20.25" customHeight="1" x14ac:dyDescent="0.2">
      <c r="A134" s="14"/>
      <c r="B134" s="15"/>
      <c r="C134" s="16" t="s">
        <v>61</v>
      </c>
      <c r="D134" s="9"/>
      <c r="E134" s="43"/>
      <c r="F134" s="9"/>
      <c r="G134" s="15"/>
      <c r="H134" s="50"/>
      <c r="I134" s="52"/>
      <c r="J134" s="59"/>
      <c r="K134" s="40"/>
    </row>
    <row r="135" spans="1:11" ht="20.25" customHeight="1" x14ac:dyDescent="0.2">
      <c r="A135" s="103" t="s">
        <v>28</v>
      </c>
      <c r="B135" s="104"/>
      <c r="C135" s="24" t="s">
        <v>10</v>
      </c>
      <c r="D135" s="25">
        <v>0</v>
      </c>
      <c r="E135" s="25">
        <v>0</v>
      </c>
      <c r="F135" s="25">
        <v>0</v>
      </c>
      <c r="G135" s="3"/>
      <c r="H135" s="25">
        <f>[2]Munka1!$H131</f>
        <v>0</v>
      </c>
      <c r="I135" s="25">
        <v>0</v>
      </c>
      <c r="J135" s="91" t="e">
        <f t="shared" si="19"/>
        <v>#DIV/0!</v>
      </c>
      <c r="K135" s="38">
        <v>0</v>
      </c>
    </row>
    <row r="136" spans="1:11" ht="20.25" customHeight="1" x14ac:dyDescent="0.2">
      <c r="A136" s="103" t="s">
        <v>56</v>
      </c>
      <c r="B136" s="104"/>
      <c r="C136" s="24" t="s">
        <v>3</v>
      </c>
      <c r="D136" s="25">
        <v>0</v>
      </c>
      <c r="E136" s="25">
        <v>0</v>
      </c>
      <c r="F136" s="25">
        <v>0</v>
      </c>
      <c r="G136" s="3"/>
      <c r="H136" s="25">
        <f>[2]Munka1!$H132</f>
        <v>0</v>
      </c>
      <c r="I136" s="25">
        <v>0</v>
      </c>
      <c r="J136" s="91" t="e">
        <f t="shared" si="19"/>
        <v>#DIV/0!</v>
      </c>
      <c r="K136" s="38">
        <v>0</v>
      </c>
    </row>
    <row r="137" spans="1:11" ht="20.25" customHeight="1" x14ac:dyDescent="0.2">
      <c r="A137" s="103" t="s">
        <v>58</v>
      </c>
      <c r="B137" s="104"/>
      <c r="C137" s="24" t="s">
        <v>11</v>
      </c>
      <c r="D137" s="25">
        <v>0</v>
      </c>
      <c r="E137" s="25">
        <v>0</v>
      </c>
      <c r="F137" s="25">
        <v>0</v>
      </c>
      <c r="G137" s="3"/>
      <c r="H137" s="25">
        <f>[2]Munka1!$H133</f>
        <v>0</v>
      </c>
      <c r="I137" s="25">
        <v>0</v>
      </c>
      <c r="J137" s="91" t="e">
        <f t="shared" si="19"/>
        <v>#DIV/0!</v>
      </c>
      <c r="K137" s="38">
        <v>0</v>
      </c>
    </row>
    <row r="138" spans="1:11" s="18" customFormat="1" ht="20.25" customHeight="1" thickBot="1" x14ac:dyDescent="0.25">
      <c r="A138" s="34"/>
      <c r="B138" s="34"/>
      <c r="C138" s="35" t="s">
        <v>63</v>
      </c>
      <c r="D138" s="76"/>
      <c r="E138" s="76">
        <f t="shared" ref="E138:F138" si="34">SUM(E135,E136,E137)</f>
        <v>0</v>
      </c>
      <c r="F138" s="76">
        <f t="shared" si="34"/>
        <v>0</v>
      </c>
      <c r="G138" s="77"/>
      <c r="H138" s="67"/>
      <c r="I138" s="78"/>
      <c r="J138" s="68"/>
      <c r="K138" s="39">
        <v>0</v>
      </c>
    </row>
    <row r="139" spans="1:11" s="23" customFormat="1" ht="20.25" customHeight="1" thickBot="1" x14ac:dyDescent="0.25">
      <c r="A139" s="106" t="s">
        <v>82</v>
      </c>
      <c r="B139" s="107"/>
      <c r="C139" s="108"/>
      <c r="D139" s="75">
        <f>SUM(D133,D138)</f>
        <v>903546</v>
      </c>
      <c r="E139" s="75">
        <f t="shared" ref="E139:H139" si="35">SUM(E133,E138)</f>
        <v>2477616</v>
      </c>
      <c r="F139" s="75">
        <f t="shared" si="35"/>
        <v>3381162</v>
      </c>
      <c r="G139" s="75">
        <f t="shared" si="35"/>
        <v>0</v>
      </c>
      <c r="H139" s="75">
        <f t="shared" si="35"/>
        <v>3620836</v>
      </c>
      <c r="I139" s="75">
        <f>I137+I136+I135+I132+I131+I126</f>
        <v>3925791</v>
      </c>
      <c r="J139" s="79">
        <f t="shared" si="19"/>
        <v>1.0842222624830289</v>
      </c>
      <c r="K139" s="42">
        <v>903546</v>
      </c>
    </row>
    <row r="140" spans="1:11" s="13" customFormat="1" ht="20.25" customHeight="1" x14ac:dyDescent="0.2">
      <c r="A140" s="14"/>
      <c r="B140" s="15"/>
      <c r="C140" s="16" t="s">
        <v>88</v>
      </c>
      <c r="D140" s="69"/>
      <c r="E140" s="70"/>
      <c r="F140" s="69"/>
      <c r="G140" s="71"/>
      <c r="H140" s="72"/>
      <c r="I140" s="73"/>
      <c r="J140" s="74"/>
      <c r="K140" s="40"/>
    </row>
    <row r="141" spans="1:11" s="13" customFormat="1" ht="20.25" customHeight="1" x14ac:dyDescent="0.2">
      <c r="A141" s="14"/>
      <c r="B141" s="15"/>
      <c r="C141" s="16" t="s">
        <v>60</v>
      </c>
      <c r="D141" s="9"/>
      <c r="E141" s="43"/>
      <c r="F141" s="9"/>
      <c r="G141" s="15"/>
      <c r="H141" s="50"/>
      <c r="I141" s="52"/>
      <c r="J141" s="59"/>
      <c r="K141" s="40"/>
    </row>
    <row r="142" spans="1:11" s="12" customFormat="1" ht="20.25" customHeight="1" x14ac:dyDescent="0.2">
      <c r="A142" s="116" t="s">
        <v>41</v>
      </c>
      <c r="B142" s="116"/>
      <c r="C142" s="2" t="s">
        <v>26</v>
      </c>
      <c r="D142" s="28"/>
      <c r="E142" s="28"/>
      <c r="F142" s="28"/>
      <c r="G142" s="2"/>
      <c r="H142" s="50"/>
      <c r="I142" s="53"/>
      <c r="J142" s="59"/>
      <c r="K142" s="41"/>
    </row>
    <row r="143" spans="1:11" ht="30" customHeight="1" x14ac:dyDescent="0.2">
      <c r="A143" s="29"/>
      <c r="B143" s="19">
        <v>1</v>
      </c>
      <c r="C143" s="4" t="s">
        <v>104</v>
      </c>
      <c r="D143" s="17">
        <v>451773</v>
      </c>
      <c r="E143" s="21">
        <v>1238808</v>
      </c>
      <c r="F143" s="17">
        <f>D143+E143</f>
        <v>1690581</v>
      </c>
      <c r="G143" s="3"/>
      <c r="H143" s="50">
        <f>[1]Munka1!$J143</f>
        <v>1690581</v>
      </c>
      <c r="I143" s="50">
        <v>2000274</v>
      </c>
      <c r="J143" s="59">
        <f t="shared" si="19"/>
        <v>1.1831873184425945</v>
      </c>
      <c r="K143" s="38">
        <v>451773</v>
      </c>
    </row>
    <row r="144" spans="1:11" s="12" customFormat="1" ht="20.25" customHeight="1" x14ac:dyDescent="0.2">
      <c r="A144" s="116" t="s">
        <v>41</v>
      </c>
      <c r="B144" s="116"/>
      <c r="C144" s="2" t="s">
        <v>26</v>
      </c>
      <c r="D144" s="10">
        <f>SUM(D143:D143)</f>
        <v>451773</v>
      </c>
      <c r="E144" s="10">
        <f t="shared" ref="E144:I144" si="36">SUM(E143:E143)</f>
        <v>1238808</v>
      </c>
      <c r="F144" s="10">
        <f t="shared" si="36"/>
        <v>1690581</v>
      </c>
      <c r="G144" s="10">
        <f t="shared" si="36"/>
        <v>0</v>
      </c>
      <c r="H144" s="10">
        <f t="shared" si="36"/>
        <v>1690581</v>
      </c>
      <c r="I144" s="10">
        <f t="shared" si="36"/>
        <v>2000274</v>
      </c>
      <c r="J144" s="58">
        <f t="shared" si="19"/>
        <v>1.1831873184425945</v>
      </c>
      <c r="K144" s="41">
        <v>451773</v>
      </c>
    </row>
    <row r="145" spans="1:12" ht="20.25" customHeight="1" x14ac:dyDescent="0.2">
      <c r="A145" s="103" t="s">
        <v>27</v>
      </c>
      <c r="B145" s="117"/>
      <c r="C145" s="24" t="s">
        <v>8</v>
      </c>
      <c r="D145" s="25">
        <f>SUM(D144)</f>
        <v>451773</v>
      </c>
      <c r="E145" s="25">
        <f t="shared" ref="E145:H145" si="37">SUM(E144)</f>
        <v>1238808</v>
      </c>
      <c r="F145" s="25">
        <f t="shared" si="37"/>
        <v>1690581</v>
      </c>
      <c r="G145" s="25">
        <f t="shared" si="37"/>
        <v>0</v>
      </c>
      <c r="H145" s="25">
        <f t="shared" si="37"/>
        <v>1690581</v>
      </c>
      <c r="I145" s="25">
        <f>SUM(I144)</f>
        <v>2000274</v>
      </c>
      <c r="J145" s="91">
        <f t="shared" si="19"/>
        <v>1.1831873184425945</v>
      </c>
      <c r="K145" s="38">
        <v>451773</v>
      </c>
      <c r="L145" s="1" t="s">
        <v>19</v>
      </c>
    </row>
    <row r="146" spans="1:12" s="12" customFormat="1" ht="20.25" customHeight="1" x14ac:dyDescent="0.2">
      <c r="A146" s="116" t="s">
        <v>48</v>
      </c>
      <c r="B146" s="116"/>
      <c r="C146" s="5" t="s">
        <v>4</v>
      </c>
      <c r="D146" s="10"/>
      <c r="E146" s="28"/>
      <c r="F146" s="10"/>
      <c r="G146" s="2"/>
      <c r="H146" s="50"/>
      <c r="I146" s="50"/>
      <c r="J146" s="59"/>
      <c r="K146" s="41"/>
    </row>
    <row r="147" spans="1:12" ht="20.25" customHeight="1" x14ac:dyDescent="0.2">
      <c r="A147" s="105" t="s">
        <v>54</v>
      </c>
      <c r="B147" s="105"/>
      <c r="C147" s="4" t="s">
        <v>126</v>
      </c>
      <c r="D147" s="17"/>
      <c r="E147" s="21"/>
      <c r="F147" s="17"/>
      <c r="G147" s="3"/>
      <c r="H147" s="50">
        <f>[1]Munka1!$J147</f>
        <v>77164</v>
      </c>
      <c r="I147" s="50">
        <v>77164</v>
      </c>
      <c r="J147" s="59">
        <f t="shared" si="19"/>
        <v>1</v>
      </c>
      <c r="K147" s="38"/>
    </row>
    <row r="148" spans="1:12" ht="20.25" customHeight="1" x14ac:dyDescent="0.2">
      <c r="A148" s="105" t="s">
        <v>49</v>
      </c>
      <c r="B148" s="105"/>
      <c r="C148" s="4" t="s">
        <v>47</v>
      </c>
      <c r="D148" s="17"/>
      <c r="E148" s="21"/>
      <c r="F148" s="17"/>
      <c r="G148" s="3"/>
      <c r="H148" s="50">
        <f>[1]Munka1!$J148</f>
        <v>0</v>
      </c>
      <c r="I148" s="50">
        <v>0</v>
      </c>
      <c r="J148" s="59" t="e">
        <f t="shared" si="19"/>
        <v>#DIV/0!</v>
      </c>
      <c r="K148" s="38"/>
    </row>
    <row r="149" spans="1:12" ht="20.25" customHeight="1" x14ac:dyDescent="0.2">
      <c r="A149" s="105" t="s">
        <v>51</v>
      </c>
      <c r="B149" s="105"/>
      <c r="C149" s="3" t="s">
        <v>12</v>
      </c>
      <c r="D149" s="17"/>
      <c r="E149" s="21"/>
      <c r="F149" s="17"/>
      <c r="G149" s="3"/>
      <c r="H149" s="50">
        <f>[1]Munka1!$J149</f>
        <v>20836</v>
      </c>
      <c r="I149" s="50">
        <v>20836</v>
      </c>
      <c r="J149" s="59">
        <f t="shared" si="19"/>
        <v>1</v>
      </c>
      <c r="K149" s="38"/>
    </row>
    <row r="150" spans="1:12" ht="20.25" customHeight="1" x14ac:dyDescent="0.2">
      <c r="A150" s="105" t="s">
        <v>59</v>
      </c>
      <c r="B150" s="105"/>
      <c r="C150" s="4" t="s">
        <v>70</v>
      </c>
      <c r="D150" s="17"/>
      <c r="E150" s="21"/>
      <c r="F150" s="17"/>
      <c r="G150" s="3"/>
      <c r="H150" s="50">
        <f>[1]Munka1!$J150</f>
        <v>2687</v>
      </c>
      <c r="I150" s="50">
        <v>2711</v>
      </c>
      <c r="J150" s="59">
        <f t="shared" si="19"/>
        <v>1.0089318943059173</v>
      </c>
      <c r="K150" s="38"/>
    </row>
    <row r="151" spans="1:12" ht="20.25" customHeight="1" x14ac:dyDescent="0.2">
      <c r="A151" s="115" t="s">
        <v>48</v>
      </c>
      <c r="B151" s="115"/>
      <c r="C151" s="27" t="s">
        <v>4</v>
      </c>
      <c r="D151" s="25">
        <f>SUM(D146:D150)</f>
        <v>0</v>
      </c>
      <c r="E151" s="25">
        <f t="shared" ref="E151:I151" si="38">SUM(E146:E150)</f>
        <v>0</v>
      </c>
      <c r="F151" s="25">
        <f t="shared" si="38"/>
        <v>0</v>
      </c>
      <c r="G151" s="25">
        <f t="shared" si="38"/>
        <v>0</v>
      </c>
      <c r="H151" s="25">
        <f t="shared" si="38"/>
        <v>100687</v>
      </c>
      <c r="I151" s="25">
        <f t="shared" si="38"/>
        <v>100711</v>
      </c>
      <c r="J151" s="91">
        <f t="shared" ref="J151:J170" si="39">I151/H151</f>
        <v>1.0002383624499687</v>
      </c>
      <c r="K151" s="38">
        <v>0</v>
      </c>
    </row>
    <row r="152" spans="1:12" ht="20.25" customHeight="1" x14ac:dyDescent="0.2">
      <c r="A152" s="103" t="s">
        <v>57</v>
      </c>
      <c r="B152" s="104"/>
      <c r="C152" s="24" t="s">
        <v>9</v>
      </c>
      <c r="D152" s="25">
        <v>0</v>
      </c>
      <c r="E152" s="25">
        <v>0</v>
      </c>
      <c r="F152" s="25">
        <v>0</v>
      </c>
      <c r="G152" s="3"/>
      <c r="H152" s="25">
        <f>[2]Munka1!$H148</f>
        <v>0</v>
      </c>
      <c r="I152" s="25">
        <v>0</v>
      </c>
      <c r="J152" s="91" t="e">
        <f t="shared" si="39"/>
        <v>#DIV/0!</v>
      </c>
      <c r="K152" s="38">
        <v>0</v>
      </c>
    </row>
    <row r="153" spans="1:12" s="61" customFormat="1" ht="20.25" customHeight="1" x14ac:dyDescent="0.2">
      <c r="A153" s="29"/>
      <c r="B153" s="29"/>
      <c r="C153" s="8" t="s">
        <v>62</v>
      </c>
      <c r="D153" s="28">
        <f>SUM(D145,D151,D152)</f>
        <v>451773</v>
      </c>
      <c r="E153" s="28">
        <f t="shared" ref="E153:H153" si="40">SUM(E145,E151,E152)</f>
        <v>1238808</v>
      </c>
      <c r="F153" s="28">
        <f t="shared" si="40"/>
        <v>1690581</v>
      </c>
      <c r="G153" s="28">
        <f t="shared" si="40"/>
        <v>0</v>
      </c>
      <c r="H153" s="28">
        <f t="shared" si="40"/>
        <v>1791268</v>
      </c>
      <c r="I153" s="62">
        <f>I152+I151+I145</f>
        <v>2100985</v>
      </c>
      <c r="J153" s="63">
        <f t="shared" si="39"/>
        <v>1.1729037754261227</v>
      </c>
      <c r="K153" s="60">
        <v>451773</v>
      </c>
    </row>
    <row r="154" spans="1:12" s="13" customFormat="1" ht="20.25" customHeight="1" x14ac:dyDescent="0.2">
      <c r="A154" s="14"/>
      <c r="B154" s="15"/>
      <c r="C154" s="16" t="s">
        <v>61</v>
      </c>
      <c r="D154" s="9"/>
      <c r="E154" s="43"/>
      <c r="F154" s="9"/>
      <c r="G154" s="15"/>
      <c r="H154" s="50"/>
      <c r="I154" s="52"/>
      <c r="J154" s="59"/>
      <c r="K154" s="40"/>
    </row>
    <row r="155" spans="1:12" ht="20.25" customHeight="1" x14ac:dyDescent="0.2">
      <c r="A155" s="103" t="s">
        <v>28</v>
      </c>
      <c r="B155" s="104"/>
      <c r="C155" s="24" t="s">
        <v>10</v>
      </c>
      <c r="D155" s="25">
        <v>0</v>
      </c>
      <c r="E155" s="25">
        <v>0</v>
      </c>
      <c r="F155" s="25">
        <v>0</v>
      </c>
      <c r="G155" s="3"/>
      <c r="H155" s="25">
        <f>[2]Munka1!$H151</f>
        <v>0</v>
      </c>
      <c r="I155" s="25">
        <v>0</v>
      </c>
      <c r="J155" s="91" t="e">
        <f t="shared" si="39"/>
        <v>#DIV/0!</v>
      </c>
      <c r="K155" s="38">
        <v>0</v>
      </c>
    </row>
    <row r="156" spans="1:12" ht="20.25" customHeight="1" x14ac:dyDescent="0.2">
      <c r="A156" s="103" t="s">
        <v>56</v>
      </c>
      <c r="B156" s="104"/>
      <c r="C156" s="24" t="s">
        <v>3</v>
      </c>
      <c r="D156" s="25">
        <v>0</v>
      </c>
      <c r="E156" s="25">
        <v>0</v>
      </c>
      <c r="F156" s="25">
        <v>0</v>
      </c>
      <c r="G156" s="3"/>
      <c r="H156" s="25">
        <f>[2]Munka1!$H152</f>
        <v>0</v>
      </c>
      <c r="I156" s="25">
        <v>0</v>
      </c>
      <c r="J156" s="91" t="e">
        <f t="shared" si="39"/>
        <v>#DIV/0!</v>
      </c>
      <c r="K156" s="38">
        <v>0</v>
      </c>
    </row>
    <row r="157" spans="1:12" ht="20.25" customHeight="1" x14ac:dyDescent="0.2">
      <c r="A157" s="103" t="s">
        <v>58</v>
      </c>
      <c r="B157" s="104"/>
      <c r="C157" s="24" t="s">
        <v>11</v>
      </c>
      <c r="D157" s="25">
        <v>0</v>
      </c>
      <c r="E157" s="25">
        <v>0</v>
      </c>
      <c r="F157" s="25">
        <v>0</v>
      </c>
      <c r="G157" s="3"/>
      <c r="H157" s="25">
        <f>[2]Munka1!$H153</f>
        <v>0</v>
      </c>
      <c r="I157" s="25">
        <v>0</v>
      </c>
      <c r="J157" s="91" t="e">
        <f t="shared" si="39"/>
        <v>#DIV/0!</v>
      </c>
      <c r="K157" s="38">
        <v>0</v>
      </c>
    </row>
    <row r="158" spans="1:12" s="18" customFormat="1" ht="20.25" customHeight="1" thickBot="1" x14ac:dyDescent="0.25">
      <c r="A158" s="34"/>
      <c r="B158" s="34"/>
      <c r="C158" s="35" t="s">
        <v>63</v>
      </c>
      <c r="D158" s="76">
        <f>SUM(D155,D156,D157)</f>
        <v>0</v>
      </c>
      <c r="E158" s="76">
        <f t="shared" ref="E158:F158" si="41">SUM(E155,E156,E157)</f>
        <v>0</v>
      </c>
      <c r="F158" s="76">
        <f t="shared" si="41"/>
        <v>0</v>
      </c>
      <c r="G158" s="77"/>
      <c r="H158" s="80">
        <f>[2]Munka1!$H154</f>
        <v>0</v>
      </c>
      <c r="I158" s="80">
        <f>SUM(I155:I157)</f>
        <v>0</v>
      </c>
      <c r="J158" s="92" t="e">
        <f t="shared" si="39"/>
        <v>#DIV/0!</v>
      </c>
      <c r="K158" s="39">
        <v>0</v>
      </c>
    </row>
    <row r="159" spans="1:12" s="23" customFormat="1" ht="20.25" customHeight="1" thickBot="1" x14ac:dyDescent="0.25">
      <c r="A159" s="106" t="s">
        <v>87</v>
      </c>
      <c r="B159" s="107"/>
      <c r="C159" s="108"/>
      <c r="D159" s="75">
        <f>SUM(D153,D158)</f>
        <v>451773</v>
      </c>
      <c r="E159" s="75">
        <f t="shared" ref="E159:H159" si="42">SUM(E153,E158)</f>
        <v>1238808</v>
      </c>
      <c r="F159" s="75">
        <f t="shared" si="42"/>
        <v>1690581</v>
      </c>
      <c r="G159" s="75">
        <f t="shared" si="42"/>
        <v>0</v>
      </c>
      <c r="H159" s="75">
        <f t="shared" si="42"/>
        <v>1791268</v>
      </c>
      <c r="I159" s="75">
        <f>I145+I151+I152+I155+I156+I157</f>
        <v>2100985</v>
      </c>
      <c r="J159" s="79">
        <f t="shared" si="39"/>
        <v>1.1729037754261227</v>
      </c>
      <c r="K159" s="42">
        <v>451773</v>
      </c>
    </row>
    <row r="160" spans="1:12" s="18" customFormat="1" ht="20.25" customHeight="1" thickBot="1" x14ac:dyDescent="0.25">
      <c r="A160" s="34"/>
      <c r="B160" s="34"/>
      <c r="C160" s="35"/>
      <c r="D160" s="81"/>
      <c r="E160" s="81"/>
      <c r="F160" s="81"/>
      <c r="G160" s="82"/>
      <c r="H160" s="83">
        <f>[2]Munka1!$H156</f>
        <v>0</v>
      </c>
      <c r="I160" s="84"/>
      <c r="J160" s="85"/>
    </row>
    <row r="161" spans="1:11" s="18" customFormat="1" ht="20.25" customHeight="1" thickBot="1" x14ac:dyDescent="0.25">
      <c r="A161" s="112" t="s">
        <v>86</v>
      </c>
      <c r="B161" s="113"/>
      <c r="C161" s="114"/>
      <c r="D161" s="93">
        <f t="shared" ref="D161:G161" si="43">D96+D121+D139+D159</f>
        <v>866100472</v>
      </c>
      <c r="E161" s="93">
        <f t="shared" si="43"/>
        <v>77619299</v>
      </c>
      <c r="F161" s="93">
        <f t="shared" si="43"/>
        <v>943719771</v>
      </c>
      <c r="G161" s="93">
        <f t="shared" si="43"/>
        <v>0</v>
      </c>
      <c r="H161" s="93">
        <f>H96+H121+H139+H159</f>
        <v>990096969</v>
      </c>
      <c r="I161" s="93">
        <f>I96+I121+I139+I159</f>
        <v>756978979</v>
      </c>
      <c r="J161" s="90">
        <f t="shared" si="39"/>
        <v>0.76455034476527117</v>
      </c>
    </row>
    <row r="162" spans="1:11" x14ac:dyDescent="0.2">
      <c r="A162" s="109"/>
      <c r="B162" s="110"/>
      <c r="C162" s="111"/>
      <c r="D162" s="86"/>
      <c r="E162" s="86"/>
      <c r="F162" s="86"/>
      <c r="G162" s="87"/>
      <c r="H162" s="72">
        <f>[2]Munka1!$H158</f>
        <v>0</v>
      </c>
      <c r="I162" s="72"/>
      <c r="J162" s="74"/>
    </row>
    <row r="163" spans="1:11" x14ac:dyDescent="0.2">
      <c r="A163" s="109" t="s">
        <v>71</v>
      </c>
      <c r="B163" s="110"/>
      <c r="C163" s="111" t="s">
        <v>8</v>
      </c>
      <c r="D163" s="21">
        <f>SUM(D52,D103,D126,D145)</f>
        <v>495810664</v>
      </c>
      <c r="E163" s="21">
        <f>SUM(E52,E103,E126,E145)</f>
        <v>67619299</v>
      </c>
      <c r="F163" s="21">
        <f>SUM(F52,F103,F126,F145)</f>
        <v>563429963</v>
      </c>
      <c r="G163" s="3"/>
      <c r="H163" s="21">
        <f>SUM(H52,H103,H126,H145)</f>
        <v>584192170</v>
      </c>
      <c r="I163" s="21">
        <f>SUM(I52,I103,I126,I145)</f>
        <v>584805976</v>
      </c>
      <c r="J163" s="59">
        <f t="shared" si="39"/>
        <v>1.0010506919324167</v>
      </c>
      <c r="K163" s="1">
        <v>495810663</v>
      </c>
    </row>
    <row r="164" spans="1:11" x14ac:dyDescent="0.2">
      <c r="A164" s="109" t="s">
        <v>72</v>
      </c>
      <c r="B164" s="110"/>
      <c r="C164" s="111"/>
      <c r="D164" s="21">
        <f>SUM(D86,D117,D135,D155)</f>
        <v>239452865</v>
      </c>
      <c r="E164" s="21">
        <f t="shared" ref="E164:F164" si="44">SUM(E86,E117,E135,E155)</f>
        <v>10000000</v>
      </c>
      <c r="F164" s="21">
        <f t="shared" si="44"/>
        <v>249452865</v>
      </c>
      <c r="G164" s="3"/>
      <c r="H164" s="21">
        <f>SUM(H86,H117,H135,H155)</f>
        <v>254501572</v>
      </c>
      <c r="I164" s="21">
        <f>SUM(I86,I117,I135,I155)</f>
        <v>15048707</v>
      </c>
      <c r="J164" s="59">
        <f t="shared" si="39"/>
        <v>5.9130114135405025E-2</v>
      </c>
      <c r="K164" s="1">
        <v>239452865</v>
      </c>
    </row>
    <row r="165" spans="1:11" x14ac:dyDescent="0.2">
      <c r="A165" s="109" t="s">
        <v>73</v>
      </c>
      <c r="B165" s="110"/>
      <c r="C165" s="111"/>
      <c r="D165" s="21">
        <f>SUM(D59)</f>
        <v>59536029</v>
      </c>
      <c r="E165" s="21">
        <f>SUM(E59)</f>
        <v>0</v>
      </c>
      <c r="F165" s="21">
        <f>SUM(F59)</f>
        <v>59536029</v>
      </c>
      <c r="G165" s="3"/>
      <c r="H165" s="21">
        <f>SUM(H59)</f>
        <v>81944717</v>
      </c>
      <c r="I165" s="21">
        <f>SUM(I59)</f>
        <v>82547002</v>
      </c>
      <c r="J165" s="59">
        <f t="shared" si="39"/>
        <v>1.0073498941975723</v>
      </c>
      <c r="K165" s="1">
        <v>59536029</v>
      </c>
    </row>
    <row r="166" spans="1:11" x14ac:dyDescent="0.2">
      <c r="A166" s="109" t="s">
        <v>74</v>
      </c>
      <c r="B166" s="110"/>
      <c r="C166" s="111"/>
      <c r="D166" s="21">
        <f>SUM(D69,D113,D131,D151)</f>
        <v>71300914</v>
      </c>
      <c r="E166" s="21">
        <f>SUM(E69,E113,E131,E151)</f>
        <v>0</v>
      </c>
      <c r="F166" s="21">
        <f>SUM(F69,F113,F131,F151)</f>
        <v>71300914</v>
      </c>
      <c r="G166" s="3"/>
      <c r="H166" s="21">
        <f>SUM(H69,H113,H131,H151)</f>
        <v>69154006</v>
      </c>
      <c r="I166" s="21">
        <f>SUM(I69,I113,I131,I151)</f>
        <v>73998379</v>
      </c>
      <c r="J166" s="59">
        <f t="shared" si="39"/>
        <v>1.0700519504249688</v>
      </c>
      <c r="K166" s="1">
        <v>71300914</v>
      </c>
    </row>
    <row r="167" spans="1:11" x14ac:dyDescent="0.2">
      <c r="A167" s="109" t="s">
        <v>75</v>
      </c>
      <c r="B167" s="110"/>
      <c r="C167" s="111"/>
      <c r="D167" s="21">
        <f>SUM(D89,D118,D136,D156)</f>
        <v>0</v>
      </c>
      <c r="E167" s="21">
        <f t="shared" ref="E167:F167" si="45">SUM(E89,E118,E136,E156)</f>
        <v>0</v>
      </c>
      <c r="F167" s="21">
        <f t="shared" si="45"/>
        <v>0</v>
      </c>
      <c r="G167" s="3"/>
      <c r="H167" s="21">
        <f>SUM(H89,H118,H136,H156)</f>
        <v>250000</v>
      </c>
      <c r="I167" s="21">
        <f>SUM(I89,I118,I136,I156)</f>
        <v>250000</v>
      </c>
      <c r="J167" s="59">
        <f t="shared" si="39"/>
        <v>1</v>
      </c>
      <c r="K167" s="1">
        <v>0</v>
      </c>
    </row>
    <row r="168" spans="1:11" x14ac:dyDescent="0.2">
      <c r="A168" s="109" t="s">
        <v>76</v>
      </c>
      <c r="B168" s="110"/>
      <c r="C168" s="111"/>
      <c r="D168" s="21">
        <f>SUM(D72,D114,D132,D152)</f>
        <v>0</v>
      </c>
      <c r="E168" s="21">
        <f>SUM(E72,E114,E132,E152)</f>
        <v>0</v>
      </c>
      <c r="F168" s="21">
        <f>SUM(F72,F114,F132,F152)</f>
        <v>0</v>
      </c>
      <c r="G168" s="3"/>
      <c r="H168" s="21">
        <f>SUM(H72,H114,H132,H152)</f>
        <v>54504</v>
      </c>
      <c r="I168" s="21">
        <f>SUM(I72,I114,I132,I152)</f>
        <v>328915</v>
      </c>
      <c r="J168" s="59">
        <f t="shared" si="39"/>
        <v>6.0346947013063259</v>
      </c>
      <c r="K168" s="1">
        <v>0</v>
      </c>
    </row>
    <row r="169" spans="1:11" x14ac:dyDescent="0.2">
      <c r="A169" s="109" t="s">
        <v>77</v>
      </c>
      <c r="B169" s="110"/>
      <c r="C169" s="111"/>
      <c r="D169" s="21">
        <f>SUM(D93,D119,D137,D157)</f>
        <v>0</v>
      </c>
      <c r="E169" s="21">
        <f t="shared" ref="E169:F169" si="46">SUM(E93,E119,E137,E157)</f>
        <v>0</v>
      </c>
      <c r="F169" s="21">
        <f t="shared" si="46"/>
        <v>0</v>
      </c>
      <c r="G169" s="3"/>
      <c r="H169" s="21">
        <f>SUM(H93,H119,H137,H157)</f>
        <v>0</v>
      </c>
      <c r="I169" s="21">
        <f>SUM(I93,I119,I137,I157)</f>
        <v>0</v>
      </c>
      <c r="J169" s="59" t="e">
        <f t="shared" si="39"/>
        <v>#DIV/0!</v>
      </c>
      <c r="K169" s="1">
        <v>0</v>
      </c>
    </row>
    <row r="170" spans="1:11" x14ac:dyDescent="0.2">
      <c r="A170" s="109" t="s">
        <v>78</v>
      </c>
      <c r="B170" s="110"/>
      <c r="C170" s="111"/>
      <c r="D170" s="21">
        <f>SUM(D163:D169)</f>
        <v>866100472</v>
      </c>
      <c r="E170" s="21">
        <f t="shared" ref="E170:F170" si="47">SUM(E163:E169)</f>
        <v>77619299</v>
      </c>
      <c r="F170" s="21">
        <f t="shared" si="47"/>
        <v>943719771</v>
      </c>
      <c r="G170" s="3"/>
      <c r="H170" s="21">
        <f>SUM(H163:H169)</f>
        <v>990096969</v>
      </c>
      <c r="I170" s="21">
        <f>SUM(I163:I169)</f>
        <v>756978979</v>
      </c>
      <c r="J170" s="59">
        <f t="shared" si="39"/>
        <v>0.76455034476527117</v>
      </c>
      <c r="K170" s="1">
        <v>866100471</v>
      </c>
    </row>
    <row r="173" spans="1:11" x14ac:dyDescent="0.2">
      <c r="D173" s="11">
        <f>E73+D17+D23+D46+58669099+D21+D159+D139+D121</f>
        <v>423727536</v>
      </c>
    </row>
  </sheetData>
  <mergeCells count="107">
    <mergeCell ref="A3:J3"/>
    <mergeCell ref="A2:J2"/>
    <mergeCell ref="A89:B89"/>
    <mergeCell ref="A87:B87"/>
    <mergeCell ref="A65:B65"/>
    <mergeCell ref="A72:B72"/>
    <mergeCell ref="A71:B71"/>
    <mergeCell ref="A88:B88"/>
    <mergeCell ref="A66:B66"/>
    <mergeCell ref="A51:B51"/>
    <mergeCell ref="A27:B27"/>
    <mergeCell ref="A63:B63"/>
    <mergeCell ref="A64:B64"/>
    <mergeCell ref="A53:B53"/>
    <mergeCell ref="A55:B55"/>
    <mergeCell ref="A41:B41"/>
    <mergeCell ref="A11:B11"/>
    <mergeCell ref="A10:B10"/>
    <mergeCell ref="A16:B16"/>
    <mergeCell ref="A19:B19"/>
    <mergeCell ref="A23:B23"/>
    <mergeCell ref="A56:B56"/>
    <mergeCell ref="A57:B57"/>
    <mergeCell ref="A58:B58"/>
    <mergeCell ref="A12:B12"/>
    <mergeCell ref="A5:D5"/>
    <mergeCell ref="A1:J1"/>
    <mergeCell ref="A4:J4"/>
    <mergeCell ref="A6:J6"/>
    <mergeCell ref="A104:B104"/>
    <mergeCell ref="A105:B105"/>
    <mergeCell ref="A99:B99"/>
    <mergeCell ref="A62:B62"/>
    <mergeCell ref="A85:B85"/>
    <mergeCell ref="A93:B93"/>
    <mergeCell ref="A95:B95"/>
    <mergeCell ref="A30:B30"/>
    <mergeCell ref="A36:B36"/>
    <mergeCell ref="A68:B68"/>
    <mergeCell ref="A60:B60"/>
    <mergeCell ref="A52:B52"/>
    <mergeCell ref="A40:B40"/>
    <mergeCell ref="A61:B61"/>
    <mergeCell ref="A103:B103"/>
    <mergeCell ref="A78:B78"/>
    <mergeCell ref="A96:C96"/>
    <mergeCell ref="A91:B91"/>
    <mergeCell ref="A7:C7"/>
    <mergeCell ref="A86:B86"/>
    <mergeCell ref="A54:B54"/>
    <mergeCell ref="A90:B90"/>
    <mergeCell ref="A75:B75"/>
    <mergeCell ref="A79:B79"/>
    <mergeCell ref="A70:B70"/>
    <mergeCell ref="A128:B128"/>
    <mergeCell ref="A129:B129"/>
    <mergeCell ref="A131:B131"/>
    <mergeCell ref="A132:B132"/>
    <mergeCell ref="A107:B107"/>
    <mergeCell ref="A106:B106"/>
    <mergeCell ref="A109:B109"/>
    <mergeCell ref="A110:B110"/>
    <mergeCell ref="A113:B113"/>
    <mergeCell ref="A114:B114"/>
    <mergeCell ref="A108:B108"/>
    <mergeCell ref="A112:B112"/>
    <mergeCell ref="A121:C121"/>
    <mergeCell ref="A111:B111"/>
    <mergeCell ref="A127:B127"/>
    <mergeCell ref="A67:B67"/>
    <mergeCell ref="A92:B92"/>
    <mergeCell ref="A69:B69"/>
    <mergeCell ref="A59:B59"/>
    <mergeCell ref="A130:B130"/>
    <mergeCell ref="A152:B152"/>
    <mergeCell ref="A144:B144"/>
    <mergeCell ref="A145:B145"/>
    <mergeCell ref="A146:B146"/>
    <mergeCell ref="A147:B147"/>
    <mergeCell ref="A149:B149"/>
    <mergeCell ref="A117:B117"/>
    <mergeCell ref="A118:B118"/>
    <mergeCell ref="A119:B119"/>
    <mergeCell ref="A124:B124"/>
    <mergeCell ref="A126:B126"/>
    <mergeCell ref="A135:B135"/>
    <mergeCell ref="A136:B136"/>
    <mergeCell ref="A137:B137"/>
    <mergeCell ref="A139:C139"/>
    <mergeCell ref="A142:B142"/>
    <mergeCell ref="A155:B155"/>
    <mergeCell ref="A156:B156"/>
    <mergeCell ref="A157:B157"/>
    <mergeCell ref="A150:B150"/>
    <mergeCell ref="A148:B148"/>
    <mergeCell ref="A159:C159"/>
    <mergeCell ref="A163:C163"/>
    <mergeCell ref="A169:C169"/>
    <mergeCell ref="A170:C170"/>
    <mergeCell ref="A161:C161"/>
    <mergeCell ref="A162:C162"/>
    <mergeCell ref="A164:C164"/>
    <mergeCell ref="A165:C165"/>
    <mergeCell ref="A166:C166"/>
    <mergeCell ref="A167:C167"/>
    <mergeCell ref="A168:C168"/>
    <mergeCell ref="A151:B151"/>
  </mergeCells>
  <phoneticPr fontId="0" type="noConversion"/>
  <pageMargins left="0.70866141732283472" right="0.55118110236220474" top="0.74803149606299213" bottom="0.70866141732283472" header="0.35433070866141736" footer="0.35433070866141736"/>
  <pageSetup paperSize="9" scale="54" fitToHeight="0" orientation="portrait" r:id="rId1"/>
  <headerFooter alignWithMargins="0">
    <oddFooter>&amp;P. oldal</oddFooter>
  </headerFooter>
  <rowBreaks count="2" manualBreakCount="2">
    <brk id="68" max="9" man="1"/>
    <brk id="121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71A4-A790-42D6-9DF4-B3A728592EBC}">
  <dimension ref="A3:C11"/>
  <sheetViews>
    <sheetView workbookViewId="0">
      <selection activeCell="B17" sqref="B17"/>
    </sheetView>
  </sheetViews>
  <sheetFormatPr defaultRowHeight="12.75" x14ac:dyDescent="0.2"/>
  <cols>
    <col min="1" max="1" width="52.7109375" bestFit="1" customWidth="1"/>
    <col min="2" max="2" width="19.5703125" bestFit="1" customWidth="1"/>
    <col min="3" max="3" width="18" bestFit="1" customWidth="1"/>
  </cols>
  <sheetData>
    <row r="3" spans="1:3" x14ac:dyDescent="0.2">
      <c r="A3" s="101" t="s">
        <v>136</v>
      </c>
      <c r="B3" t="s">
        <v>134</v>
      </c>
      <c r="C3" t="s">
        <v>135</v>
      </c>
    </row>
    <row r="4" spans="1:3" x14ac:dyDescent="0.2">
      <c r="A4" s="102" t="s">
        <v>71</v>
      </c>
      <c r="B4" s="100">
        <v>584192170</v>
      </c>
      <c r="C4" s="100">
        <v>584805976</v>
      </c>
    </row>
    <row r="5" spans="1:3" x14ac:dyDescent="0.2">
      <c r="A5" s="102" t="s">
        <v>72</v>
      </c>
      <c r="B5" s="100">
        <v>254501572</v>
      </c>
      <c r="C5" s="100">
        <v>15048707</v>
      </c>
    </row>
    <row r="6" spans="1:3" x14ac:dyDescent="0.2">
      <c r="A6" s="102" t="s">
        <v>73</v>
      </c>
      <c r="B6" s="100">
        <v>81944717</v>
      </c>
      <c r="C6" s="100">
        <v>82547002</v>
      </c>
    </row>
    <row r="7" spans="1:3" x14ac:dyDescent="0.2">
      <c r="A7" s="102" t="s">
        <v>74</v>
      </c>
      <c r="B7" s="100">
        <v>69154006</v>
      </c>
      <c r="C7" s="100">
        <v>73998379</v>
      </c>
    </row>
    <row r="8" spans="1:3" x14ac:dyDescent="0.2">
      <c r="A8" s="102" t="s">
        <v>75</v>
      </c>
      <c r="B8" s="100">
        <v>250000</v>
      </c>
      <c r="C8" s="100">
        <v>250000</v>
      </c>
    </row>
    <row r="9" spans="1:3" x14ac:dyDescent="0.2">
      <c r="A9" s="102" t="s">
        <v>76</v>
      </c>
      <c r="B9" s="100">
        <v>54504</v>
      </c>
      <c r="C9" s="100">
        <v>328915</v>
      </c>
    </row>
    <row r="10" spans="1:3" x14ac:dyDescent="0.2">
      <c r="A10" s="102" t="s">
        <v>77</v>
      </c>
      <c r="B10" s="100">
        <v>0</v>
      </c>
      <c r="C10" s="100">
        <v>0</v>
      </c>
    </row>
    <row r="11" spans="1:3" x14ac:dyDescent="0.2">
      <c r="A11" s="102" t="s">
        <v>137</v>
      </c>
      <c r="B11" s="100">
        <v>990096969</v>
      </c>
      <c r="C11" s="100">
        <v>756978979</v>
      </c>
    </row>
  </sheetData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>
      <selection sqref="A1:C8"/>
    </sheetView>
  </sheetViews>
  <sheetFormatPr defaultRowHeight="12.75" x14ac:dyDescent="0.2"/>
  <cols>
    <col min="1" max="1" width="59.7109375" style="95" bestFit="1" customWidth="1"/>
    <col min="2" max="2" width="13.5703125" style="95" customWidth="1"/>
    <col min="3" max="3" width="13.28515625" style="95" customWidth="1"/>
    <col min="4" max="16384" width="9.140625" style="95"/>
  </cols>
  <sheetData>
    <row r="1" spans="1:3" ht="25.5" customHeight="1" x14ac:dyDescent="0.2">
      <c r="A1" s="96"/>
      <c r="B1" s="97" t="s">
        <v>133</v>
      </c>
      <c r="C1" s="97" t="s">
        <v>132</v>
      </c>
    </row>
    <row r="2" spans="1:3" x14ac:dyDescent="0.2">
      <c r="A2" s="98" t="s">
        <v>71</v>
      </c>
      <c r="B2" s="99">
        <v>584192170</v>
      </c>
      <c r="C2" s="99">
        <v>584805976</v>
      </c>
    </row>
    <row r="3" spans="1:3" x14ac:dyDescent="0.2">
      <c r="A3" s="98" t="s">
        <v>72</v>
      </c>
      <c r="B3" s="99">
        <v>254501572</v>
      </c>
      <c r="C3" s="99">
        <v>15048707</v>
      </c>
    </row>
    <row r="4" spans="1:3" x14ac:dyDescent="0.2">
      <c r="A4" s="98" t="s">
        <v>73</v>
      </c>
      <c r="B4" s="99">
        <v>81944717</v>
      </c>
      <c r="C4" s="99">
        <v>82547002</v>
      </c>
    </row>
    <row r="5" spans="1:3" x14ac:dyDescent="0.2">
      <c r="A5" s="98" t="s">
        <v>74</v>
      </c>
      <c r="B5" s="99">
        <v>69154006</v>
      </c>
      <c r="C5" s="99">
        <v>73998379</v>
      </c>
    </row>
    <row r="6" spans="1:3" x14ac:dyDescent="0.2">
      <c r="A6" s="98" t="s">
        <v>75</v>
      </c>
      <c r="B6" s="99">
        <v>250000</v>
      </c>
      <c r="C6" s="99">
        <v>250000</v>
      </c>
    </row>
    <row r="7" spans="1:3" x14ac:dyDescent="0.2">
      <c r="A7" s="98" t="s">
        <v>76</v>
      </c>
      <c r="B7" s="99">
        <v>54504</v>
      </c>
      <c r="C7" s="99">
        <v>328915</v>
      </c>
    </row>
    <row r="8" spans="1:3" x14ac:dyDescent="0.2">
      <c r="A8" s="98" t="s">
        <v>77</v>
      </c>
      <c r="B8" s="99">
        <v>0</v>
      </c>
      <c r="C8" s="99">
        <v>0</v>
      </c>
    </row>
    <row r="9" spans="1:3" x14ac:dyDescent="0.2">
      <c r="A9" s="98" t="s">
        <v>78</v>
      </c>
      <c r="B9" s="99">
        <v>990096969</v>
      </c>
      <c r="C9" s="99">
        <v>756978979</v>
      </c>
    </row>
  </sheetData>
  <phoneticPr fontId="0" type="noConversion"/>
  <pageMargins left="0.75" right="0.75" top="1" bottom="1" header="0.5" footer="0.5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2</vt:i4>
      </vt:variant>
    </vt:vector>
  </HeadingPairs>
  <TitlesOfParts>
    <vt:vector size="6" baseType="lpstr">
      <vt:lpstr>Munka1</vt:lpstr>
      <vt:lpstr>Munka6</vt:lpstr>
      <vt:lpstr>Munka2</vt:lpstr>
      <vt:lpstr>Munka3</vt:lpstr>
      <vt:lpstr>Munka1!Nyomtatási_cím</vt:lpstr>
      <vt:lpstr>Munka1!Nyomtatási_terület</vt:lpstr>
    </vt:vector>
  </TitlesOfParts>
  <Company>PM Hivatal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</dc:creator>
  <cp:lastModifiedBy>Tamás Hivatal</cp:lastModifiedBy>
  <cp:lastPrinted>2025-10-13T09:23:58Z</cp:lastPrinted>
  <dcterms:created xsi:type="dcterms:W3CDTF">2004-07-23T09:04:34Z</dcterms:created>
  <dcterms:modified xsi:type="dcterms:W3CDTF">2026-05-19T10:00:56Z</dcterms:modified>
</cp:coreProperties>
</file>